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<sst xmlns="http://schemas.openxmlformats.org/spreadsheetml/2006/main" count="1043" uniqueCount="869">
  <si>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</si>
  <si>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</si>
  <si>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</si>
  <si>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</si>
  <si>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</si>
  <si>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</si>
  <si>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</si>
  <si>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</si>
  <si>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</si>
  <si>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</si>
  <si>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</si>
  <si>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</si>
  <si>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</si>
  <si>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</si>
  <si>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</si>
  <si>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</si>
  <si>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</si>
  <si>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</si>
  <si>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</si>
  <si>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</si>
  <si>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</si>
  <si>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</si>
  <si>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</si>
  <si>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</si>
  <si>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</si>
  <si>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</si>
  <si>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</si>
  <si>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</si>
  <si>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</si>
  <si>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</si>
  <si>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</si>
  <si>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</si>
  <si>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</si>
  <si>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</si>
  <si>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</si>
  <si>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</si>
  <si>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</si>
  <si>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</si>
  <si>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</si>
  <si>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</si>
  <si>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</si>
  <si>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</si>
  <si>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</si>
  <si>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</si>
  <si>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</si>
  <si>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</si>
  <si>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</si>
  <si>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</si>
  <si>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</si>
  <si>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</si>
  <si>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</si>
  <si>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</si>
  <si>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</si>
  <si>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</si>
  <si>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</si>
  <si>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</si>
  <si>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</si>
  <si>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</si>
  <si>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</si>
  <si>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</si>
  <si>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</si>
  <si>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</si>
  <si>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</si>
  <si>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</si>
  <si>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</si>
  <si>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</si>
  <si>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</si>
  <si>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</si>
  <si>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</si>
  <si>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</si>
  <si>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</si>
  <si>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</si>
  <si>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</si>
  <si>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</si>
  <si>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</si>
  <si>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</si>
  <si>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</si>
  <si>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</si>
  <si>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</si>
  <si>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</si>
  <si>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</si>
  <si>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</si>
  <si>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</si>
  <si>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</si>
  <si>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</si>
  <si>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</si>
  <si>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</si>
  <si>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</si>
  <si>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</si>
  <si>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</si>
  <si>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</si>
  <si>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</si>
  <si>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</si>
  <si>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</si>
  <si>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</si>
  <si>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</si>
  <si>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</si>
  <si>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</si>
  <si>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</si>
  <si>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</si>
  <si>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</si>
  <si>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</si>
  <si>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</si>
  <si>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</si>
  <si>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</si>
  <si>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</si>
  <si>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</si>
  <si>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</si>
  <si>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</si>
  <si>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</si>
  <si>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</si>
  <si>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</si>
  <si>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</si>
  <si>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</si>
  <si>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</si>
  <si>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</si>
  <si>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</si>
  <si>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</si>
  <si>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</si>
  <si>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</si>
  <si>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</si>
  <si>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</si>
  <si>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</si>
  <si>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</si>
  <si>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</si>
  <si>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</si>
  <si>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</si>
  <si>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</si>
  <si>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</si>
  <si>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</si>
  <si>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</si>
  <si>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</si>
  <si>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</si>
  <si>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</si>
  <si>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</si>
  <si>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</si>
  <si>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</si>
  <si>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</si>
  <si>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</si>
  <si>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</si>
  <si>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</si>
  <si>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</si>
  <si>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</si>
  <si>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</si>
  <si>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</si>
  <si>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</si>
  <si>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</si>
  <si>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</si>
  <si>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</si>
  <si>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</si>
  <si>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</si>
  <si>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</si>
  <si>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</si>
  <si>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</si>
  <si>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</si>
  <si>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</si>
  <si>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</si>
  <si>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</si>
  <si>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</si>
  <si>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</si>
  <si>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</si>
  <si>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</si>
  <si>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</si>
  <si>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</si>
  <si>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</si>
  <si>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</si>
  <si>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</si>
  <si>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</si>
  <si>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</si>
  <si>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</si>
  <si>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</si>
  <si>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</si>
  <si>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</si>
  <si>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</si>
  <si>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</si>
  <si>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</si>
  <si>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</si>
  <si>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</si>
  <si>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</si>
  <si>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</si>
  <si>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</si>
  <si>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</si>
  <si>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</si>
  <si>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</si>
  <si>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</si>
  <si>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</si>
  <si>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</si>
  <si>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</si>
  <si>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</si>
  <si>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</si>
  <si>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</si>
  <si>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</si>
  <si>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</si>
  <si>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</si>
  <si>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</si>
  <si>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</si>
  <si>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</si>
  <si>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</si>
  <si>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</si>
  <si>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</si>
  <si>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</si>
  <si>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</si>
  <si>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</si>
  <si>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</si>
  <si>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</si>
  <si>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</si>
  <si>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</si>
  <si>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</si>
  <si>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</si>
  <si>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</si>
  <si>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</si>
  <si>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</si>
  <si>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</si>
  <si>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</si>
  <si>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</si>
  <si>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</si>
  <si>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</si>
  <si>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</si>
  <si>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</si>
  <si>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</si>
  <si>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</si>
  <si>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</si>
  <si>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</si>
  <si>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</si>
  <si>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</si>
  <si>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</si>
  <si>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</si>
  <si>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</si>
  <si>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</si>
  <si>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</si>
  <si>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</si>
  <si>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</si>
  <si>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</si>
  <si>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</si>
  <si>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</si>
  <si>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</si>
  <si>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</si>
  <si>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</si>
  <si>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</si>
  <si>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</si>
  <si>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</si>
  <si>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</si>
  <si>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</si>
  <si>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</si>
  <si>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</si>
  <si>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</si>
  <si>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</si>
  <si>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</si>
  <si>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</si>
  <si>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</si>
  <si>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</si>
  <si>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</si>
  <si>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</si>
  <si>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</si>
  <si>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</si>
  <si>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</si>
  <si>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</si>
  <si>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</si>
  <si>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</si>
  <si>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</si>
  <si>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</si>
  <si>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</si>
  <si>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</si>
  <si>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</si>
  <si>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</si>
  <si>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</si>
  <si>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</si>
  <si>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</si>
  <si>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</si>
  <si>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</si>
  <si>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</si>
  <si>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</si>
  <si>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</si>
  <si>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</si>
  <si>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</si>
  <si>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</si>
  <si>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</si>
  <si>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</si>
  <si>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</si>
  <si>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</si>
  <si>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</si>
  <si>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</si>
  <si>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</si>
  <si>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</si>
  <si>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</si>
  <si>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</si>
  <si>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</si>
  <si>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</si>
  <si>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</si>
  <si>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</si>
  <si>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</si>
  <si>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</si>
  <si>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</si>
  <si>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</si>
  <si>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</si>
  <si>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</si>
  <si>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</si>
  <si>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</si>
  <si>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</si>
  <si>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</si>
  <si>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</si>
  <si>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</si>
  <si>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</si>
  <si>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</si>
  <si>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</si>
  <si>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</si>
  <si>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</si>
  <si>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</si>
  <si>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</si>
  <si>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</si>
  <si>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</si>
  <si>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</si>
  <si>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</si>
  <si>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</si>
  <si>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</si>
  <si>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</si>
  <si>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</si>
  <si>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</si>
  <si>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</si>
  <si>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</si>
  <si>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</si>
  <si>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</si>
  <si>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</si>
  <si>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</si>
  <si>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</si>
  <si>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</si>
  <si>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</si>
  <si>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</si>
  <si>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</si>
  <si>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</si>
  <si>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</si>
  <si>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</si>
  <si>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</si>
  <si>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</si>
  <si>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</si>
  <si>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</si>
  <si>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</si>
  <si>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</si>
  <si>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</si>
  <si>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</si>
  <si>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</si>
  <si>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</si>
  <si>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</si>
  <si>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</si>
  <si>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</si>
  <si>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</si>
  <si>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</si>
  <si>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</si>
  <si>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</si>
  <si>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</si>
  <si>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</si>
  <si>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</si>
  <si>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</si>
  <si>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</si>
  <si>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</si>
  <si>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</si>
  <si>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</si>
  <si>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</si>
  <si>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</si>
  <si>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</si>
  <si>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</si>
  <si>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</si>
  <si>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</si>
  <si>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</si>
  <si>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</si>
  <si>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</si>
  <si>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</si>
  <si>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</si>
  <si>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</si>
  <si>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</si>
  <si>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</si>
  <si>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</si>
  <si>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</si>
  <si>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</si>
  <si>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</si>
  <si>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</si>
  <si>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</si>
  <si>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</si>
  <si>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</si>
  <si>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</si>
  <si>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</si>
  <si>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</si>
  <si>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</si>
  <si>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</si>
  <si>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</si>
  <si>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</si>
  <si>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</si>
  <si>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</si>
  <si>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</si>
  <si>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</si>
  <si>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</si>
  <si>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</si>
  <si>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</si>
  <si>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</si>
  <si>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</si>
  <si>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</si>
  <si>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</si>
  <si>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</si>
  <si>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</si>
  <si>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</si>
  <si>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</si>
  <si>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</si>
  <si>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</si>
  <si>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</si>
  <si>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</si>
  <si>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</si>
  <si>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</si>
  <si>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</si>
  <si>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</si>
  <si>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</si>
  <si>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</si>
  <si>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</si>
  <si>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</si>
  <si>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</si>
  <si>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</si>
  <si>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</si>
  <si>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</si>
  <si>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</si>
  <si>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</si>
  <si>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</si>
  <si>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</si>
  <si>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</si>
  <si>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</si>
  <si>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</si>
  <si>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</si>
  <si>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</si>
  <si>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</si>
  <si>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</si>
  <si>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</si>
  <si>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</si>
  <si>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</si>
  <si>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</si>
  <si>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</si>
  <si>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</si>
  <si>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</si>
  <si>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</si>
  <si>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</si>
  <si>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</si>
  <si>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</si>
  <si>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</si>
  <si>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</si>
  <si>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</si>
  <si>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</si>
  <si>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</si>
  <si>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</si>
  <si>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</si>
  <si>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</si>
  <si>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</si>
  <si>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</si>
  <si>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</si>
  <si>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</si>
  <si>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</si>
  <si>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</si>
  <si>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</si>
  <si>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</si>
  <si>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</si>
  <si>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</si>
  <si>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</si>
  <si>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</si>
  <si>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</si>
  <si>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</si>
  <si>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</si>
  <si>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</si>
  <si>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</si>
  <si>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</si>
  <si>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</si>
  <si>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</si>
  <si>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</si>
  <si>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</si>
  <si>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</si>
  <si>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</si>
  <si>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</si>
  <si>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</si>
  <si>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</si>
  <si>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</si>
  <si>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</si>
  <si>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</si>
  <si>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</si>
  <si>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</si>
  <si>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</si>
  <si>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</si>
  <si>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</si>
  <si>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</si>
  <si>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</si>
  <si>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</si>
  <si>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</si>
  <si>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</si>
  <si>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</si>
  <si>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</si>
  <si>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</si>
  <si>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</si>
  <si>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</si>
  <si>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</si>
  <si>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</si>
  <si>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</si>
  <si>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</si>
  <si>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</si>
  <si>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</si>
  <si>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</si>
  <si>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</si>
  <si>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</si>
  <si>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</si>
  <si>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</si>
  <si>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</si>
  <si>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</si>
  <si>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</si>
  <si>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</si>
  <si>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</si>
  <si>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</si>
  <si>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</si>
  <si>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</si>
  <si>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</si>
  <si>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</si>
  <si>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</si>
  <si>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</si>
  <si>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</si>
  <si>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</si>
  <si>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</si>
  <si>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</si>
  <si>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</si>
  <si>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</si>
  <si>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</si>
  <si>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</si>
  <si>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</si>
  <si>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</si>
  <si>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</si>
  <si>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</si>
  <si>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</si>
  <si>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</si>
  <si>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</si>
  <si>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</si>
  <si>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</si>
  <si>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</si>
  <si>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</si>
  <si>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</si>
  <si>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</si>
  <si>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</si>
  <si>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</si>
  <si>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</si>
  <si>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</si>
  <si>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</si>
  <si>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</si>
  <si>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</si>
  <si>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</si>
  <si>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</si>
  <si>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</si>
  <si>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</si>
  <si>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</si>
  <si>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</si>
  <si>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</si>
  <si>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</si>
  <si>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</si>
  <si>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</si>
  <si>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</si>
  <si>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</si>
  <si>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</si>
  <si>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</si>
  <si>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</si>
  <si>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</si>
  <si>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</si>
  <si>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</si>
  <si>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</si>
  <si>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</si>
  <si>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</si>
  <si>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</si>
  <si>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</si>
  <si>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</si>
  <si>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</si>
  <si>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</si>
  <si>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</si>
  <si>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</si>
  <si>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</si>
  <si>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</si>
  <si>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</si>
  <si>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</si>
  <si>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</si>
  <si>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</si>
  <si>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</si>
  <si>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</si>
  <si>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</si>
  <si>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</si>
  <si>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</si>
  <si>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</si>
  <si>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</si>
  <si>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</si>
  <si>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</si>
  <si>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</si>
  <si>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</si>
  <si>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</si>
  <si>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</si>
  <si>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</si>
  <si>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</si>
  <si>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</si>
  <si>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</si>
  <si>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</si>
  <si>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</si>
  <si>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</si>
  <si>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</si>
  <si>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</si>
  <si>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</si>
  <si>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</si>
  <si>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</si>
  <si>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</si>
  <si>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</si>
  <si>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</si>
  <si>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</si>
  <si>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</si>
  <si>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</si>
  <si>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</si>
  <si>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</si>
  <si>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</si>
  <si>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</si>
  <si>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</si>
  <si>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</si>
  <si>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</si>
  <si>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</si>
  <si>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</si>
  <si>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</si>
  <si>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</si>
  <si>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</si>
  <si>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</si>
  <si>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</si>
  <si>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</si>
  <si>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</si>
  <si>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</si>
  <si>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</si>
  <si>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</si>
  <si>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</si>
  <si>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</si>
  <si>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</si>
  <si>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</si>
  <si>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</si>
  <si>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</si>
  <si>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</si>
  <si>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</si>
  <si>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</si>
  <si>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</si>
  <si>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</si>
  <si>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</si>
  <si>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</si>
  <si>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</si>
  <si>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</si>
  <si>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</si>
  <si>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</si>
  <si>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</si>
  <si>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</si>
  <si>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</si>
  <si>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</si>
  <si>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</si>
  <si>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</si>
  <si>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</si>
  <si>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</si>
  <si>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</si>
  <si>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</si>
  <si>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</si>
  <si>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</si>
  <si>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</si>
  <si>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</si>
  <si>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</si>
  <si>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</si>
  <si>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</si>
  <si>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</si>
  <si>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</si>
  <si>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</si>
  <si>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</si>
  <si>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</si>
  <si>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</si>
  <si>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</si>
  <si>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</si>
  <si>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</si>
  <si>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</si>
  <si>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</si>
  <si>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</si>
  <si>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</si>
  <si>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</si>
  <si>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</si>
  <si>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</si>
  <si>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</si>
  <si>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</si>
  <si>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</si>
  <si>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</si>
  <si>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</si>
  <si>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</si>
  <si>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</si>
  <si>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</si>
  <si>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</si>
  <si>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</si>
  <si>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</si>
  <si>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</si>
  <si>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</si>
  <si>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</si>
  <si>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</si>
  <si>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</si>
  <si>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</si>
  <si>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</si>
  <si>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</si>
  <si>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</si>
  <si>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</si>
  <si>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</si>
  <si>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</si>
  <si>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</si>
  <si>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</si>
  <si>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</si>
  <si>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</si>
  <si>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</si>
  <si>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</si>
  <si>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</si>
  <si>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</si>
  <si>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</si>
  <si>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</si>
  <si>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</si>
  <si>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</si>
  <si>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</si>
  <si>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</si>
  <si>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</si>
  <si>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</si>
  <si>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</si>
  <si>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</si>
  <si>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</si>
  <si>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</si>
  <si>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</si>
  <si>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</si>
  <si>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</si>
  <si>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</si>
  <si>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</si>
  <si>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</si>
  <si>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</si>
  <si>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</si>
  <si>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</si>
  <si>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</si>
  <si>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</si>
  <si>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</si>
  <si>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</si>
  <si>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</si>
  <si>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</si>
  <si>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</si>
  <si>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</si>
  <si>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</si>
  <si>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</si>
  <si>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</si>
  <si>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</si>
  <si>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</si>
  <si>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</si>
  <si>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</si>
  <si>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</si>
  <si>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</si>
  <si>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</si>
  <si>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</si>
  <si>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</si>
  <si>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</si>
  <si>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</si>
  <si>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</si>
  <si>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</si>
  <si>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</si>
  <si>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</si>
  <si>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</si>
  <si>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</si>
  <si>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</si>
  <si>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</si>
  <si>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</si>
  <si>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</si>
  <si>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</si>
  <si>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</si>
  <si>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</si>
  <si>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</si>
  <si>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</si>
  <si>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</si>
  <si>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</si>
  <si>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</si>
  <si>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</si>
  <si>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</si>
  <si>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</si>
  <si>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</si>
  <si>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</si>
  <si>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</si>
  <si>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</si>
  <si>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</si>
  <si>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</si>
  <si>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</si>
  <si>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</si>
  <si>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</si>
  <si>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</si>
  <si>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</si>
  <si>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</si>
  <si>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</si>
  <si>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</si>
  <si>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</si>
  <si>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</si>
  <si>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</si>
  <si>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</si>
  <si>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</si>
  <si>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</si>
  <si>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</si>
  <si>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</si>
  <si>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</si>
  <si>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</si>
  <si>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</si>
  <si>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</si>
  <si>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</si>
  <si>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</si>
  <si>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</si>
  <si>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</si>
  <si>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</si>
  <si>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</si>
  <si>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</si>
  <si>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</si>
  <si>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</si>
  <si>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</si>
  <si>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</si>
  <si>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</si>
  <si>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</si>
  <si>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</si>
  <si>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</si>
  <si>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</si>
  <si>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</si>
  <si>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</si>
  <si>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</si>
  <si>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</si>
  <si>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</si>
  <si>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</si>
  <si>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</si>
  <si>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</si>
  <si>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</si>
  <si>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</si>
  <si>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</si>
  <si>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</si>
  <si>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</si>
  <si>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</si>
  <si>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</si>
  <si>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</si>
  <si>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</si>
  <si>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</si>
  <si>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</si>
  <si>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</si>
  <si>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</si>
  <si>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</si>
  <si>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</si>
  <si>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</si>
  <si>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</si>
  <si>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</si>
  <si>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</si>
  <si>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</si>
  <si>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</si>
  <si>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</si>
  <si>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</si>
  <si>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</si>
  <si>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</si>
  <si>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</si>
  <si>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</si>
  <si>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</si>
  <si>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</si>
  <si>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</si>
  <si>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</si>
  <si>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</si>
  <si>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</si>
  <si>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</si>
  <si>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</si>
  <si>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</si>
  <si>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</si>
  <si>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</si>
  <si>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</si>
  <si>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</si>
  <si>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</si>
  <si>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</si>
  <si>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01.01.2010-31.12.2010</t>
  </si>
  <si>
    <t>Дата на съставяне: 29.04.2011г.</t>
  </si>
  <si>
    <t>29.04.2011 г.</t>
  </si>
  <si>
    <t xml:space="preserve">Дата на съставяне:         29.04.2011 г.                           </t>
  </si>
  <si>
    <t xml:space="preserve">Дата  на съставяне: 29.04.2011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</si>
</sst>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R186"/>
  <sheetViews>
    <sheetView workbookViewId="0" topLeftCell="B5">
      <selection activeCell="H5" sqref="H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22513</v>
      </c>
      <c r="D11" s="151">
        <v>20358</v>
      </c>
      <c r="E11" s="237" t="s">
        <v>21</v>
      </c>
      <c r="F11" s="242" t="s">
        <v>22</v>
      </c>
      <c r="G11" s="152">
        <v>13037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28925</v>
      </c>
      <c r="D12" s="151">
        <v>20381</v>
      </c>
      <c r="E12" s="237" t="s">
        <v>25</v>
      </c>
      <c r="F12" s="242" t="s">
        <v>26</v>
      </c>
      <c r="G12" s="153">
        <v>11934</v>
      </c>
      <c r="H12" s="153"/>
    </row>
    <row r="13" spans="1:8" ht="15">
      <c r="A13" s="235" t="s">
        <v>27</v>
      </c>
      <c r="B13" s="241" t="s">
        <v>28</v>
      </c>
      <c r="C13" s="151">
        <v>10907</v>
      </c>
      <c r="D13" s="151">
        <v>11794</v>
      </c>
      <c r="E13" s="237" t="s">
        <v>29</v>
      </c>
      <c r="F13" s="242" t="s">
        <v>30</v>
      </c>
      <c r="G13" s="153">
        <v>1103</v>
      </c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7962</v>
      </c>
      <c r="D15" s="151">
        <v>8980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7507</v>
      </c>
      <c r="D17" s="151">
        <v>7459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3150</v>
      </c>
      <c r="D18" s="151">
        <v>3451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80964</v>
      </c>
      <c r="D19" s="155">
        <f>SUM(D11:D18)</f>
        <v>72423</v>
      </c>
      <c r="E19" s="237" t="s">
        <v>52</v>
      </c>
      <c r="F19" s="242" t="s">
        <v>53</v>
      </c>
      <c r="G19" s="152">
        <v>36262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550</v>
      </c>
      <c r="D20" s="151">
        <v>742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>
        <v>0</v>
      </c>
      <c r="E21" s="251" t="s">
        <v>60</v>
      </c>
      <c r="F21" s="242" t="s">
        <v>61</v>
      </c>
      <c r="G21" s="156">
        <f>SUM(G22:G24)</f>
        <v>39083</v>
      </c>
      <c r="H21" s="156">
        <f>SUM(H22:H24)</f>
        <v>24339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38090</v>
      </c>
      <c r="H22" s="152">
        <v>23346</v>
      </c>
    </row>
    <row r="23" spans="1:13" ht="15">
      <c r="A23" s="235" t="s">
        <v>65</v>
      </c>
      <c r="B23" s="241" t="s">
        <v>66</v>
      </c>
      <c r="C23" s="151">
        <v>1751</v>
      </c>
      <c r="D23" s="151">
        <v>1854</v>
      </c>
      <c r="E23" s="253" t="s">
        <v>67</v>
      </c>
      <c r="F23" s="242" t="s">
        <v>68</v>
      </c>
      <c r="G23" s="152"/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126</v>
      </c>
      <c r="D24" s="151">
        <v>149</v>
      </c>
      <c r="E24" s="237" t="s">
        <v>71</v>
      </c>
      <c r="F24" s="242" t="s">
        <v>72</v>
      </c>
      <c r="G24" s="152">
        <v>993</v>
      </c>
      <c r="H24" s="152">
        <v>993</v>
      </c>
    </row>
    <row r="25" spans="1:18" ht="15">
      <c r="A25" s="235" t="s">
        <v>73</v>
      </c>
      <c r="B25" s="241" t="s">
        <v>74</v>
      </c>
      <c r="C25" s="151"/>
      <c r="D25" s="151">
        <v>0</v>
      </c>
      <c r="E25" s="253" t="s">
        <v>75</v>
      </c>
      <c r="F25" s="245" t="s">
        <v>76</v>
      </c>
      <c r="G25" s="154">
        <f>G19+G20+G21</f>
        <v>75345</v>
      </c>
      <c r="H25" s="154">
        <f>H19+H20+H21</f>
        <v>55176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1877</v>
      </c>
      <c r="D27" s="155">
        <f>SUM(D23:D26)</f>
        <v>2003</v>
      </c>
      <c r="E27" s="253" t="s">
        <v>82</v>
      </c>
      <c r="F27" s="242" t="s">
        <v>83</v>
      </c>
      <c r="G27" s="154">
        <f>SUM(G28:G30)</f>
        <v>13251</v>
      </c>
      <c r="H27" s="154">
        <f>SUM(H28:H30)</f>
        <v>14571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13251</v>
      </c>
      <c r="H28" s="152">
        <v>14571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3413</v>
      </c>
      <c r="D30" s="151">
        <v>3413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4662</v>
      </c>
      <c r="H31" s="152">
        <v>14816</v>
      </c>
      <c r="M31" s="157"/>
    </row>
    <row r="32" spans="1:15" ht="15">
      <c r="A32" s="235" t="s">
        <v>97</v>
      </c>
      <c r="B32" s="250" t="s">
        <v>98</v>
      </c>
      <c r="C32" s="155">
        <f>C30+C31</f>
        <v>3413</v>
      </c>
      <c r="D32" s="155">
        <f>D30+D31</f>
        <v>3413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17913</v>
      </c>
      <c r="H33" s="154">
        <f>H27+H31+H32</f>
        <v>29387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251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106295</v>
      </c>
      <c r="H36" s="154">
        <f>H25+H17+H33</f>
        <v>96497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9913</v>
      </c>
      <c r="D39" s="159">
        <f>D40+D41+D43</f>
        <v>8462</v>
      </c>
      <c r="E39" s="445" t="s">
        <v>117</v>
      </c>
      <c r="F39" s="261" t="s">
        <v>118</v>
      </c>
      <c r="G39" s="158">
        <v>6237</v>
      </c>
      <c r="H39" s="158">
        <v>6452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9913</v>
      </c>
      <c r="D43" s="151">
        <v>8462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20422</v>
      </c>
      <c r="H44" s="152">
        <v>6120</v>
      </c>
    </row>
    <row r="45" spans="1:15" ht="15">
      <c r="A45" s="235" t="s">
        <v>135</v>
      </c>
      <c r="B45" s="249" t="s">
        <v>136</v>
      </c>
      <c r="C45" s="155">
        <f>C34+C39+C44</f>
        <v>9917</v>
      </c>
      <c r="D45" s="155">
        <f>D34+D39+D44</f>
        <v>8713</v>
      </c>
      <c r="E45" s="251" t="s">
        <v>137</v>
      </c>
      <c r="F45" s="242" t="s">
        <v>138</v>
      </c>
      <c r="G45" s="152"/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f>4163-4163</f>
        <v>0</v>
      </c>
    </row>
    <row r="47" spans="1:13" ht="15">
      <c r="A47" s="235" t="s">
        <v>142</v>
      </c>
      <c r="B47" s="241" t="s">
        <v>143</v>
      </c>
      <c r="C47" s="151"/>
      <c r="D47" s="151">
        <v>0</v>
      </c>
      <c r="E47" s="251" t="s">
        <v>144</v>
      </c>
      <c r="F47" s="242" t="s">
        <v>145</v>
      </c>
      <c r="G47" s="152"/>
      <c r="H47" s="152">
        <v>5867</v>
      </c>
      <c r="M47" s="157"/>
    </row>
    <row r="48" spans="1:8" ht="15">
      <c r="A48" s="235" t="s">
        <v>146</v>
      </c>
      <c r="B48" s="244" t="s">
        <v>147</v>
      </c>
      <c r="C48" s="151">
        <v>3374</v>
      </c>
      <c r="D48" s="151">
        <v>5053</v>
      </c>
      <c r="E48" s="237" t="s">
        <v>148</v>
      </c>
      <c r="F48" s="242" t="s">
        <v>149</v>
      </c>
      <c r="G48" s="152">
        <v>7720</v>
      </c>
      <c r="H48" s="152">
        <f>4994</f>
        <v>4994</v>
      </c>
    </row>
    <row r="49" spans="1:18" ht="15">
      <c r="A49" s="235" t="s">
        <v>150</v>
      </c>
      <c r="B49" s="241" t="s">
        <v>151</v>
      </c>
      <c r="C49" s="151"/>
      <c r="D49" s="151">
        <v>0</v>
      </c>
      <c r="E49" s="251" t="s">
        <v>50</v>
      </c>
      <c r="F49" s="245" t="s">
        <v>152</v>
      </c>
      <c r="G49" s="154">
        <f>SUM(G43:G48)</f>
        <v>28142</v>
      </c>
      <c r="H49" s="154">
        <f>SUM(H43:H48)</f>
        <v>16981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15553</v>
      </c>
      <c r="D50" s="151">
        <v>8759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18927</v>
      </c>
      <c r="D51" s="155">
        <f>SUM(D47:D50)</f>
        <v>13812</v>
      </c>
      <c r="E51" s="251" t="s">
        <v>156</v>
      </c>
      <c r="F51" s="245" t="s">
        <v>157</v>
      </c>
      <c r="G51" s="152">
        <v>163</v>
      </c>
      <c r="H51" s="152">
        <v>278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1874</v>
      </c>
      <c r="H53" s="152">
        <v>1839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115648</v>
      </c>
      <c r="D55" s="155">
        <f>D19+D20+D21+D27+D32+D45+D51+D53+D54</f>
        <v>101106</v>
      </c>
      <c r="E55" s="237" t="s">
        <v>171</v>
      </c>
      <c r="F55" s="261" t="s">
        <v>172</v>
      </c>
      <c r="G55" s="154">
        <f>G49+G51+G52+G53+G54</f>
        <v>30179</v>
      </c>
      <c r="H55" s="154">
        <f>H49+H51+H52+H53+H54</f>
        <v>19098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9545</v>
      </c>
      <c r="D58" s="151">
        <v>17617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276</v>
      </c>
      <c r="D59" s="151">
        <v>299</v>
      </c>
      <c r="E59" s="251" t="s">
        <v>180</v>
      </c>
      <c r="F59" s="242" t="s">
        <v>181</v>
      </c>
      <c r="G59" s="152">
        <v>67395</v>
      </c>
      <c r="H59" s="152">
        <v>56175</v>
      </c>
      <c r="M59" s="157"/>
    </row>
    <row r="60" spans="1:8" ht="15">
      <c r="A60" s="235" t="s">
        <v>182</v>
      </c>
      <c r="B60" s="241" t="s">
        <v>183</v>
      </c>
      <c r="C60" s="151">
        <v>10</v>
      </c>
      <c r="D60" s="151">
        <v>15</v>
      </c>
      <c r="E60" s="237" t="s">
        <v>184</v>
      </c>
      <c r="F60" s="242" t="s">
        <v>185</v>
      </c>
      <c r="G60" s="152">
        <v>1856</v>
      </c>
      <c r="H60" s="152">
        <v>2491</v>
      </c>
    </row>
    <row r="61" spans="1:18" ht="15">
      <c r="A61" s="235" t="s">
        <v>186</v>
      </c>
      <c r="B61" s="244" t="s">
        <v>187</v>
      </c>
      <c r="C61" s="151">
        <v>2414</v>
      </c>
      <c r="D61" s="151">
        <v>2784</v>
      </c>
      <c r="E61" s="243" t="s">
        <v>188</v>
      </c>
      <c r="F61" s="272" t="s">
        <v>189</v>
      </c>
      <c r="G61" s="154">
        <f>SUM(G62:G68)</f>
        <v>35244</v>
      </c>
      <c r="H61" s="154">
        <f>SUM(H62:H68)</f>
        <v>44812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>
        <v>0</v>
      </c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3835</v>
      </c>
      <c r="H63" s="152">
        <v>4163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12245</v>
      </c>
      <c r="D64" s="155">
        <f>SUM(D58:D63)</f>
        <v>20715</v>
      </c>
      <c r="E64" s="237" t="s">
        <v>199</v>
      </c>
      <c r="F64" s="242" t="s">
        <v>200</v>
      </c>
      <c r="G64" s="152">
        <f>22154</f>
        <v>22154</v>
      </c>
      <c r="H64" s="152">
        <f>19463</f>
        <v>19463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5915</v>
      </c>
      <c r="H65" s="152">
        <v>15924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1395</v>
      </c>
      <c r="H66" s="152">
        <v>1667</v>
      </c>
    </row>
    <row r="67" spans="1:8" ht="15">
      <c r="A67" s="235" t="s">
        <v>206</v>
      </c>
      <c r="B67" s="241" t="s">
        <v>207</v>
      </c>
      <c r="C67" s="151">
        <v>13</v>
      </c>
      <c r="D67" s="151">
        <v>470</v>
      </c>
      <c r="E67" s="237" t="s">
        <v>208</v>
      </c>
      <c r="F67" s="242" t="s">
        <v>209</v>
      </c>
      <c r="G67" s="152">
        <v>433</v>
      </c>
      <c r="H67" s="152">
        <v>609</v>
      </c>
    </row>
    <row r="68" spans="1:8" ht="15">
      <c r="A68" s="235" t="s">
        <v>210</v>
      </c>
      <c r="B68" s="241" t="s">
        <v>211</v>
      </c>
      <c r="C68" s="151">
        <v>83305</v>
      </c>
      <c r="D68" s="151">
        <v>68146</v>
      </c>
      <c r="E68" s="237" t="s">
        <v>212</v>
      </c>
      <c r="F68" s="242" t="s">
        <v>213</v>
      </c>
      <c r="G68" s="152">
        <v>1512</v>
      </c>
      <c r="H68" s="152">
        <v>2986</v>
      </c>
    </row>
    <row r="69" spans="1:8" ht="15">
      <c r="A69" s="235" t="s">
        <v>214</v>
      </c>
      <c r="B69" s="241" t="s">
        <v>215</v>
      </c>
      <c r="C69" s="151">
        <v>14364</v>
      </c>
      <c r="D69" s="151">
        <v>4336</v>
      </c>
      <c r="E69" s="251" t="s">
        <v>77</v>
      </c>
      <c r="F69" s="242" t="s">
        <v>216</v>
      </c>
      <c r="G69" s="152">
        <v>2526</v>
      </c>
      <c r="H69" s="152">
        <v>4557</v>
      </c>
    </row>
    <row r="70" spans="1:8" ht="15">
      <c r="A70" s="235" t="s">
        <v>217</v>
      </c>
      <c r="B70" s="241" t="s">
        <v>218</v>
      </c>
      <c r="C70" s="151">
        <v>11569</v>
      </c>
      <c r="D70" s="151">
        <v>7555</v>
      </c>
      <c r="E70" s="237" t="s">
        <v>219</v>
      </c>
      <c r="F70" s="242" t="s">
        <v>220</v>
      </c>
      <c r="G70" s="152">
        <v>408</v>
      </c>
      <c r="H70" s="152">
        <v>634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107429</v>
      </c>
      <c r="H71" s="161">
        <f>H59+H60+H61+H69+H70</f>
        <v>108669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6319</v>
      </c>
      <c r="D74" s="151">
        <v>4960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115570</v>
      </c>
      <c r="D75" s="155">
        <f>SUM(D67:D74)</f>
        <v>85467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49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49</v>
      </c>
      <c r="E79" s="251" t="s">
        <v>241</v>
      </c>
      <c r="F79" s="261" t="s">
        <v>242</v>
      </c>
      <c r="G79" s="162">
        <f>G71+G74+G75+G76</f>
        <v>107429</v>
      </c>
      <c r="H79" s="162">
        <f>H71+H74+H75+H76</f>
        <v>108669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49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356</v>
      </c>
      <c r="D87" s="151">
        <v>2745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5119</v>
      </c>
      <c r="D88" s="151">
        <v>19460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1153</v>
      </c>
      <c r="D89" s="151">
        <v>1174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6628</v>
      </c>
      <c r="D91" s="155">
        <f>SUM(D87:D90)</f>
        <v>23379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134492</v>
      </c>
      <c r="D93" s="155">
        <f>D64+D75+D84+D91+D92</f>
        <v>129610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250140</v>
      </c>
      <c r="D94" s="164">
        <f>D93+D55</f>
        <v>230716</v>
      </c>
      <c r="E94" s="449" t="s">
        <v>269</v>
      </c>
      <c r="F94" s="289" t="s">
        <v>270</v>
      </c>
      <c r="G94" s="165">
        <f>G36+G39+G55+G79</f>
        <v>250140</v>
      </c>
      <c r="H94" s="165">
        <f>H36+H39+H55+H79</f>
        <v>230716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R366"/>
  <sheetViews>
    <sheetView zoomScalePageLayoutView="0" workbookViewId="0" topLeftCell="A10">
      <selection activeCell="H46" sqref="H4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01.01.2010-31.12.2010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34581</v>
      </c>
      <c r="D9" s="46">
        <v>25580</v>
      </c>
      <c r="E9" s="298" t="s">
        <v>284</v>
      </c>
      <c r="F9" s="549" t="s">
        <v>285</v>
      </c>
      <c r="G9" s="550">
        <v>109294</v>
      </c>
      <c r="H9" s="550">
        <v>118886</v>
      </c>
    </row>
    <row r="10" spans="1:8" ht="12">
      <c r="A10" s="298" t="s">
        <v>286</v>
      </c>
      <c r="B10" s="299" t="s">
        <v>287</v>
      </c>
      <c r="C10" s="46">
        <v>35983</v>
      </c>
      <c r="D10" s="46">
        <v>41051</v>
      </c>
      <c r="E10" s="298" t="s">
        <v>288</v>
      </c>
      <c r="F10" s="549" t="s">
        <v>289</v>
      </c>
      <c r="G10" s="550">
        <v>74769</v>
      </c>
      <c r="H10" s="550">
        <v>62116</v>
      </c>
    </row>
    <row r="11" spans="1:8" ht="12">
      <c r="A11" s="298" t="s">
        <v>290</v>
      </c>
      <c r="B11" s="299" t="s">
        <v>291</v>
      </c>
      <c r="C11" s="46">
        <v>4481</v>
      </c>
      <c r="D11" s="46">
        <v>4665</v>
      </c>
      <c r="E11" s="300" t="s">
        <v>292</v>
      </c>
      <c r="F11" s="549" t="s">
        <v>293</v>
      </c>
      <c r="G11" s="550">
        <v>1666</v>
      </c>
      <c r="H11" s="550">
        <v>2642</v>
      </c>
    </row>
    <row r="12" spans="1:8" ht="12">
      <c r="A12" s="298" t="s">
        <v>294</v>
      </c>
      <c r="B12" s="299" t="s">
        <v>295</v>
      </c>
      <c r="C12" s="46">
        <v>28932</v>
      </c>
      <c r="D12" s="46">
        <v>30705</v>
      </c>
      <c r="E12" s="300" t="s">
        <v>77</v>
      </c>
      <c r="F12" s="549" t="s">
        <v>296</v>
      </c>
      <c r="G12" s="550">
        <v>3168</v>
      </c>
      <c r="H12" s="550">
        <v>1625</v>
      </c>
    </row>
    <row r="13" spans="1:18" ht="12">
      <c r="A13" s="298" t="s">
        <v>297</v>
      </c>
      <c r="B13" s="299" t="s">
        <v>298</v>
      </c>
      <c r="C13" s="46">
        <v>3945</v>
      </c>
      <c r="D13" s="46">
        <v>3811</v>
      </c>
      <c r="E13" s="301" t="s">
        <v>50</v>
      </c>
      <c r="F13" s="551" t="s">
        <v>299</v>
      </c>
      <c r="G13" s="548">
        <f>SUM(G9:G12)</f>
        <v>188897</v>
      </c>
      <c r="H13" s="548">
        <f>SUM(H9:H12)</f>
        <v>185269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70700</v>
      </c>
      <c r="D14" s="46">
        <v>55646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602</v>
      </c>
      <c r="D15" s="47">
        <v>2648</v>
      </c>
      <c r="E15" s="296" t="s">
        <v>304</v>
      </c>
      <c r="F15" s="554" t="s">
        <v>305</v>
      </c>
      <c r="G15" s="550">
        <v>1205</v>
      </c>
      <c r="H15" s="550">
        <v>1022</v>
      </c>
    </row>
    <row r="16" spans="1:8" ht="12">
      <c r="A16" s="298" t="s">
        <v>306</v>
      </c>
      <c r="B16" s="299" t="s">
        <v>307</v>
      </c>
      <c r="C16" s="47">
        <v>3275</v>
      </c>
      <c r="D16" s="47">
        <f>4097</f>
        <v>4097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182499</v>
      </c>
      <c r="D19" s="49">
        <f>SUM(D9:D15)+D16</f>
        <v>168203</v>
      </c>
      <c r="E19" s="304" t="s">
        <v>316</v>
      </c>
      <c r="F19" s="552" t="s">
        <v>317</v>
      </c>
      <c r="G19" s="550">
        <v>3790</v>
      </c>
      <c r="H19" s="550">
        <v>2726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136</v>
      </c>
      <c r="H20" s="550">
        <v>62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5735</v>
      </c>
      <c r="D22" s="46">
        <v>5040</v>
      </c>
      <c r="E22" s="304" t="s">
        <v>325</v>
      </c>
      <c r="F22" s="552" t="s">
        <v>326</v>
      </c>
      <c r="G22" s="550">
        <v>29</v>
      </c>
      <c r="H22" s="550">
        <v>24</v>
      </c>
    </row>
    <row r="23" spans="1:8" ht="24">
      <c r="A23" s="298" t="s">
        <v>327</v>
      </c>
      <c r="B23" s="305" t="s">
        <v>328</v>
      </c>
      <c r="C23" s="46"/>
      <c r="D23" s="46">
        <v>0</v>
      </c>
      <c r="E23" s="298" t="s">
        <v>329</v>
      </c>
      <c r="F23" s="552" t="s">
        <v>330</v>
      </c>
      <c r="G23" s="550">
        <v>7</v>
      </c>
      <c r="H23" s="550">
        <v>1256</v>
      </c>
    </row>
    <row r="24" spans="1:18" ht="12">
      <c r="A24" s="298" t="s">
        <v>331</v>
      </c>
      <c r="B24" s="305" t="s">
        <v>332</v>
      </c>
      <c r="C24" s="46">
        <v>73</v>
      </c>
      <c r="D24" s="46">
        <v>85</v>
      </c>
      <c r="E24" s="301" t="s">
        <v>102</v>
      </c>
      <c r="F24" s="554" t="s">
        <v>333</v>
      </c>
      <c r="G24" s="548">
        <f>SUM(G19:G23)</f>
        <v>3962</v>
      </c>
      <c r="H24" s="548">
        <f>SUM(H19:H23)</f>
        <v>4068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921</v>
      </c>
      <c r="D25" s="46">
        <v>35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6729</v>
      </c>
      <c r="D26" s="49">
        <f>SUM(D22:D25)</f>
        <v>5160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189228</v>
      </c>
      <c r="D28" s="50">
        <f>D26+D19</f>
        <v>173363</v>
      </c>
      <c r="E28" s="127" t="s">
        <v>338</v>
      </c>
      <c r="F28" s="554" t="s">
        <v>339</v>
      </c>
      <c r="G28" s="548">
        <f>G13+G15+G24</f>
        <v>194064</v>
      </c>
      <c r="H28" s="548">
        <f>H13+H15+H24</f>
        <v>190359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4836</v>
      </c>
      <c r="D30" s="50">
        <f>IF((H28-D28)&gt;0,H28-D28,0)</f>
        <v>16996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189228</v>
      </c>
      <c r="D33" s="49">
        <f>D28+D31+D32</f>
        <v>173363</v>
      </c>
      <c r="E33" s="127" t="s">
        <v>352</v>
      </c>
      <c r="F33" s="554" t="s">
        <v>353</v>
      </c>
      <c r="G33" s="53">
        <f>G32+G31+G28</f>
        <v>194064</v>
      </c>
      <c r="H33" s="53">
        <f>H32+H31+H28</f>
        <v>190359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4836</v>
      </c>
      <c r="D34" s="50">
        <f>IF((H33-D33)&gt;0,H33-D33,0)</f>
        <v>16996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388.6</v>
      </c>
      <c r="D35" s="49">
        <f>D36+D37+D38</f>
        <v>1770.6000000000001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f>C34*10%</f>
        <v>483.6</v>
      </c>
      <c r="D36" s="46">
        <f>D34*10%</f>
        <v>1699.6000000000001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-95</v>
      </c>
      <c r="D37" s="430">
        <v>71</v>
      </c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4447.4</v>
      </c>
      <c r="D39" s="460">
        <f>+IF((H33-D33-D35)&gt;0,H33-D33-D35,0)</f>
        <v>15225.4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409</v>
      </c>
      <c r="E40" s="127" t="s">
        <v>370</v>
      </c>
      <c r="F40" s="557" t="s">
        <v>372</v>
      </c>
      <c r="G40" s="550">
        <v>215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4662.4</v>
      </c>
      <c r="D41" s="52">
        <f>IF(H39=0,IF(D39-D40&gt;0,D39-D40+H40,0),IF(H39-H40&lt;0,H40-H39+D39,0))</f>
        <v>14816.4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194064</v>
      </c>
      <c r="D42" s="53">
        <f>D33+D35+D39</f>
        <v>190359</v>
      </c>
      <c r="E42" s="128" t="s">
        <v>379</v>
      </c>
      <c r="F42" s="129" t="s">
        <v>380</v>
      </c>
      <c r="G42" s="53">
        <f>G39+G33</f>
        <v>194064</v>
      </c>
      <c r="H42" s="53">
        <f>H39+H33</f>
        <v>190359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M102"/>
  <sheetViews>
    <sheetView zoomScalePageLayoutView="0" workbookViewId="0" topLeftCell="A7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01.01.2010-31.12.2010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186529</v>
      </c>
      <c r="D10" s="54">
        <v>206047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-174799</v>
      </c>
      <c r="D11" s="54">
        <v>-134445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-35072</v>
      </c>
      <c r="D13" s="54">
        <v>-35039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-1044</v>
      </c>
      <c r="D14" s="54">
        <v>-10604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-1774</v>
      </c>
      <c r="D15" s="54">
        <v>-1576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-1794</v>
      </c>
      <c r="D19" s="54">
        <v>-2636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-27954</v>
      </c>
      <c r="D20" s="55">
        <f>SUM(D10:D19)</f>
        <v>21747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-10757</v>
      </c>
      <c r="D22" s="54">
        <v>-21664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314</v>
      </c>
      <c r="D23" s="54">
        <v>300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-19443</v>
      </c>
      <c r="D24" s="54">
        <v>-8026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15932</v>
      </c>
      <c r="D25" s="54">
        <v>7387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-139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6058</v>
      </c>
      <c r="D28" s="54">
        <v>4282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136</v>
      </c>
      <c r="D29" s="54">
        <v>33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-3838</v>
      </c>
      <c r="D31" s="54">
        <f>-3553</f>
        <v>-3553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-11598</v>
      </c>
      <c r="D32" s="55">
        <f>SUM(D22:D31)</f>
        <v>-21380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11099</v>
      </c>
      <c r="D34" s="54">
        <v>1014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78629</v>
      </c>
      <c r="D36" s="54">
        <v>58399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-58125</v>
      </c>
      <c r="D37" s="54">
        <v>-51178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-2294</v>
      </c>
      <c r="D38" s="54">
        <v>-3089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-5032</v>
      </c>
      <c r="D39" s="54">
        <v>-4168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-1464</v>
      </c>
      <c r="D40" s="54">
        <v>-113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-12</v>
      </c>
      <c r="D41" s="54">
        <v>-170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22801</v>
      </c>
      <c r="D42" s="55">
        <f>SUM(D34:D41)</f>
        <v>695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-16751</v>
      </c>
      <c r="D43" s="55">
        <f>D42+D32+D20</f>
        <v>1062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D45</f>
        <v>23379</v>
      </c>
      <c r="D44" s="132">
        <v>22317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6628</v>
      </c>
      <c r="D45" s="55">
        <f>D44+D43</f>
        <v>23379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5475</v>
      </c>
      <c r="D46" s="56">
        <v>22205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1153</v>
      </c>
      <c r="D47" s="56">
        <v>1174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W537"/>
  <sheetViews>
    <sheetView zoomScalePageLayoutView="0" workbookViewId="0" topLeftCell="A10">
      <selection activeCell="L11" sqref="L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01.01.2010-31.12.2010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23346</v>
      </c>
      <c r="G11" s="58">
        <f>'справка №1-БАЛАНС'!H23</f>
        <v>0</v>
      </c>
      <c r="H11" s="575">
        <f>'справка №1-БАЛАНС'!H24</f>
        <v>993</v>
      </c>
      <c r="I11" s="58">
        <f>'справка №1-БАЛАНС'!H28+'справка №1-БАЛАНС'!H31</f>
        <v>29387</v>
      </c>
      <c r="J11" s="58">
        <f>'справка №1-БАЛАНС'!H29+'справка №1-БАЛАНС'!H32</f>
        <v>0</v>
      </c>
      <c r="K11" s="60"/>
      <c r="L11" s="344">
        <f>SUM(C11:K11)</f>
        <v>96497</v>
      </c>
      <c r="M11" s="58">
        <f>'справка №1-БАЛАНС'!H39</f>
        <v>6452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23346</v>
      </c>
      <c r="G15" s="61">
        <f t="shared" si="2"/>
        <v>0</v>
      </c>
      <c r="H15" s="61">
        <f t="shared" si="2"/>
        <v>993</v>
      </c>
      <c r="I15" s="61">
        <f t="shared" si="2"/>
        <v>29387</v>
      </c>
      <c r="J15" s="61">
        <f t="shared" si="2"/>
        <v>0</v>
      </c>
      <c r="K15" s="61">
        <f t="shared" si="2"/>
        <v>0</v>
      </c>
      <c r="L15" s="344">
        <f t="shared" si="1"/>
        <v>96497</v>
      </c>
      <c r="M15" s="61">
        <f t="shared" si="2"/>
        <v>6452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4662</v>
      </c>
      <c r="J16" s="345">
        <f>+'справка №1-БАЛАНС'!G32</f>
        <v>0</v>
      </c>
      <c r="K16" s="60"/>
      <c r="L16" s="344">
        <f t="shared" si="1"/>
        <v>4662</v>
      </c>
      <c r="M16" s="60">
        <v>-215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14744</v>
      </c>
      <c r="G17" s="62">
        <f t="shared" si="3"/>
        <v>0</v>
      </c>
      <c r="H17" s="62">
        <f t="shared" si="3"/>
        <v>0</v>
      </c>
      <c r="I17" s="62">
        <f t="shared" si="3"/>
        <v>-16282</v>
      </c>
      <c r="J17" s="62">
        <f>J18+J19</f>
        <v>0</v>
      </c>
      <c r="K17" s="62">
        <f t="shared" si="3"/>
        <v>0</v>
      </c>
      <c r="L17" s="344">
        <f t="shared" si="1"/>
        <v>-1538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-1538</v>
      </c>
      <c r="J18" s="60"/>
      <c r="K18" s="60"/>
      <c r="L18" s="344">
        <f t="shared" si="1"/>
        <v>-1538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14744</v>
      </c>
      <c r="G19" s="60"/>
      <c r="H19" s="60"/>
      <c r="I19" s="60">
        <v>-14744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1103</v>
      </c>
      <c r="D28" s="60">
        <v>5425</v>
      </c>
      <c r="E28" s="60"/>
      <c r="F28" s="60"/>
      <c r="G28" s="60"/>
      <c r="H28" s="60"/>
      <c r="I28" s="60">
        <v>146</v>
      </c>
      <c r="J28" s="60"/>
      <c r="K28" s="60"/>
      <c r="L28" s="344">
        <f t="shared" si="1"/>
        <v>6674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993</v>
      </c>
      <c r="I29" s="59">
        <f t="shared" si="6"/>
        <v>17913</v>
      </c>
      <c r="J29" s="59">
        <f t="shared" si="6"/>
        <v>0</v>
      </c>
      <c r="K29" s="59">
        <f t="shared" si="6"/>
        <v>0</v>
      </c>
      <c r="L29" s="344">
        <f t="shared" si="1"/>
        <v>106295</v>
      </c>
      <c r="M29" s="59">
        <f t="shared" si="6"/>
        <v>6237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993</v>
      </c>
      <c r="I32" s="59">
        <f t="shared" si="7"/>
        <v>17913</v>
      </c>
      <c r="J32" s="59">
        <f t="shared" si="7"/>
        <v>0</v>
      </c>
      <c r="K32" s="59">
        <f t="shared" si="7"/>
        <v>0</v>
      </c>
      <c r="L32" s="344">
        <f t="shared" si="1"/>
        <v>106295</v>
      </c>
      <c r="M32" s="59">
        <f>M29+M30+M31</f>
        <v>6237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4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ИКОНОМИЧЕСКА ГРУПА "ЕНЕМОНА"АД, КОЗЛОДУЙ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01.01.2010-31.12.2010</v>
      </c>
      <c r="D3" s="613"/>
      <c r="E3" s="613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9" t="s">
        <v>463</v>
      </c>
      <c r="B5" s="600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1"/>
      <c r="B6" s="602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01.01.2010-31.12.2010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01.01.2010-31.12.2010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01.01.2010-31.12.2010</v>
      </c>
      <c r="C6" s="631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2010-06-21T04:47:51Z</cp:lastPrinted>
  <dcterms:created xsi:type="dcterms:W3CDTF">2000-06-29T12:02:40Z</dcterms:created>
  <dcterms:modified xsi:type="dcterms:W3CDTF">2011-05-02T13:36:57Z</dcterms:modified>
  <cp:category/>
  <cp:version/>
  <cp:contentType/>
  <cp:contentStatus/>
</cp:coreProperties>
</file>