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9435" windowHeight="6840" activeTab="0"/>
  </bookViews>
  <sheets>
    <sheet name="Cover " sheetId="1" r:id="rId1"/>
    <sheet name="SCI" sheetId="2" r:id="rId2"/>
    <sheet name="SFP" sheetId="3" r:id="rId3"/>
    <sheet name="SFS" sheetId="4" r:id="rId4"/>
    <sheet name="SEQ" sheetId="5" r:id="rId5"/>
  </sheets>
  <externalReferences>
    <externalReference r:id="rId8"/>
    <externalReference r:id="rId9"/>
    <externalReference r:id="rId10"/>
    <externalReference r:id="rId11"/>
  </externalReferences>
  <definedNames>
    <definedName name="AS2DocOpenMode" hidden="1">"AS2DocumentEdit"</definedName>
    <definedName name="_xlnm.Print_Area" localSheetId="1">'SCI'!$A$1:$E$61</definedName>
    <definedName name="_xlnm.Print_Area" localSheetId="4">'SEQ'!$A$1:$S$52</definedName>
    <definedName name="_xlnm.Print_Area" localSheetId="2">'SFP'!$A$1:$F$72</definedName>
    <definedName name="_xlnm.Print_Area" localSheetId="3">'SFS'!$A$1:$E$68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4" hidden="1">'SEQ'!#REF!</definedName>
    <definedName name="Z_0C92A18C_82C1_43C8_B8D2_6F7E21DEB0D9_.wvu.Cols" localSheetId="3" hidden="1">'SFS'!$F:$IV</definedName>
    <definedName name="Z_0C92A18C_82C1_43C8_B8D2_6F7E21DEB0D9_.wvu.Rows" localSheetId="3" hidden="1">'SFS'!$70:$65536</definedName>
    <definedName name="Z_2BD2C2C3_AF9C_11D6_9CEF_00D009775214_.wvu.Cols" localSheetId="4" hidden="1">'SEQ'!#REF!</definedName>
    <definedName name="Z_2BD2C2C3_AF9C_11D6_9CEF_00D009775214_.wvu.Cols" localSheetId="3" hidden="1">'SFS'!$F:$IV</definedName>
    <definedName name="Z_2BD2C2C3_AF9C_11D6_9CEF_00D009775214_.wvu.PrintArea" localSheetId="3" hidden="1">'SFS'!$A$1:$E$48</definedName>
    <definedName name="Z_2BD2C2C3_AF9C_11D6_9CEF_00D009775214_.wvu.Rows" localSheetId="3" hidden="1">'SFS'!$68:$65536</definedName>
    <definedName name="Z_3DF3D3DF_0C20_498D_AC7F_CE0D39724717_.wvu.Cols" localSheetId="4" hidden="1">'SEQ'!#REF!</definedName>
    <definedName name="Z_3DF3D3DF_0C20_498D_AC7F_CE0D39724717_.wvu.Cols" localSheetId="3" hidden="1">'SFS'!$F:$IV</definedName>
    <definedName name="Z_3DF3D3DF_0C20_498D_AC7F_CE0D39724717_.wvu.Rows" localSheetId="3" hidden="1">'SFS'!$70:$65536,'SFS'!$57:$57</definedName>
    <definedName name="Z_92AC9888_5B7E_11D6_9CEE_00D009757B57_.wvu.Cols" localSheetId="3" hidden="1">'SFS'!#REF!</definedName>
    <definedName name="Z_9656BBF7_C4A3_41EC_B0C6_A21B380E3C2F_.wvu.Cols" localSheetId="4" hidden="1">'SEQ'!#REF!</definedName>
    <definedName name="Z_9656BBF7_C4A3_41EC_B0C6_A21B380E3C2F_.wvu.Cols" localSheetId="3" hidden="1">'SFS'!#REF!</definedName>
    <definedName name="Z_9656BBF7_C4A3_41EC_B0C6_A21B380E3C2F_.wvu.PrintArea" localSheetId="4" hidden="1">'SEQ'!$A$1:$P$40</definedName>
    <definedName name="Z_9656BBF7_C4A3_41EC_B0C6_A21B380E3C2F_.wvu.Rows" localSheetId="3" hidden="1">'SFS'!$70:$65536,'SFS'!$57:$57</definedName>
  </definedNames>
  <calcPr fullCalcOnLoad="1"/>
</workbook>
</file>

<file path=xl/comments3.xml><?xml version="1.0" encoding="utf-8"?>
<comments xmlns="http://schemas.openxmlformats.org/spreadsheetml/2006/main">
  <authors>
    <author>Jordanka Petkova</author>
  </authors>
  <commentList>
    <comment ref="E12" authorId="0">
      <text>
        <r>
          <rPr>
            <b/>
            <sz val="9"/>
            <rFont val="Tahoma"/>
            <family val="2"/>
          </rPr>
          <t>Jordanka Petkova:</t>
        </r>
        <r>
          <rPr>
            <sz val="9"/>
            <rFont val="Tahoma"/>
            <family val="2"/>
          </rPr>
          <t xml:space="preserve">
минус 1 ед. от закръгления</t>
        </r>
      </text>
    </comment>
    <comment ref="E14" authorId="0">
      <text>
        <r>
          <rPr>
            <b/>
            <sz val="9"/>
            <rFont val="Tahoma"/>
            <family val="2"/>
          </rPr>
          <t>Jordanka Petkova:</t>
        </r>
        <r>
          <rPr>
            <sz val="9"/>
            <rFont val="Tahoma"/>
            <family val="2"/>
          </rPr>
          <t xml:space="preserve">
плюс 1 ед.за равнение</t>
        </r>
      </text>
    </comment>
  </commentList>
</comments>
</file>

<file path=xl/sharedStrings.xml><?xml version="1.0" encoding="utf-8"?>
<sst xmlns="http://schemas.openxmlformats.org/spreadsheetml/2006/main" count="230" uniqueCount="194">
  <si>
    <t>Име на дружеството:</t>
  </si>
  <si>
    <t>Адрес на управление:</t>
  </si>
  <si>
    <t>Обслужващи банки:</t>
  </si>
  <si>
    <t>Разходи за външни услуги</t>
  </si>
  <si>
    <t>АКТИВ</t>
  </si>
  <si>
    <t>Приложения</t>
  </si>
  <si>
    <t>Постъпления от клиенти</t>
  </si>
  <si>
    <t>Материални запаси</t>
  </si>
  <si>
    <t>Разходи за персонала</t>
  </si>
  <si>
    <t>BGN'000</t>
  </si>
  <si>
    <t>Нетекущи активи</t>
  </si>
  <si>
    <t>Текущи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</si>
  <si>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</si>
  <si>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</si>
  <si>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</si>
  <si>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СОБСТВЕН КАПИТАЛ И ПАСИВИ</t>
  </si>
  <si>
    <t>Изпълнителен директор:</t>
  </si>
  <si>
    <t>Законови резерви</t>
  </si>
  <si>
    <t>Пасиви по отсрочени данъци</t>
  </si>
  <si>
    <t>Съвет на директорите:</t>
  </si>
  <si>
    <t>Одитори:</t>
  </si>
  <si>
    <t>Покупки на имоти, машини и оборудване</t>
  </si>
  <si>
    <t>Нематериални активи</t>
  </si>
  <si>
    <t>Текущи задължения</t>
  </si>
  <si>
    <t>Други текущи задължения</t>
  </si>
  <si>
    <t>Други постъпления/(плащания), нетно</t>
  </si>
  <si>
    <t>Основен акционерен капитал</t>
  </si>
  <si>
    <t>Платени данъци (без данъци върху печалбата)</t>
  </si>
  <si>
    <t>Платени лихви и такси по заеми с инвестиционно предназначение</t>
  </si>
  <si>
    <t>Плащания на персонала и за социалното осигуряване</t>
  </si>
  <si>
    <t>Възстановени данъци (без данъци върху печалбата)</t>
  </si>
  <si>
    <t>Общо собствен капитал</t>
  </si>
  <si>
    <t>Парични средства и парични еквиваленти</t>
  </si>
  <si>
    <t xml:space="preserve">Главен счетоводител: </t>
  </si>
  <si>
    <t>Нетекущи задължения</t>
  </si>
  <si>
    <t>СОФАРМА АД</t>
  </si>
  <si>
    <t>Печалба от оперативна дейност</t>
  </si>
  <si>
    <t>Имоти, машини и оборудване</t>
  </si>
  <si>
    <t>Инвестиционни имоти</t>
  </si>
  <si>
    <t>Инвестиции в дъщерни дружества</t>
  </si>
  <si>
    <t>СОБСТВЕН КАПИТАЛ</t>
  </si>
  <si>
    <t>ПАСИВИ</t>
  </si>
  <si>
    <t>Задължения за данъци</t>
  </si>
  <si>
    <t>ОБЩО ПАСИВИ</t>
  </si>
  <si>
    <t>ОБЩО СОБСТВЕН КАПИТАЛ И ПАСИВИ</t>
  </si>
  <si>
    <t>Вземания от свързани предприятия</t>
  </si>
  <si>
    <t>Задължения към свързани предприятия</t>
  </si>
  <si>
    <t>Постъпления от продажби на имоти, машини и оборудване</t>
  </si>
  <si>
    <t>Покупки на нематериални активи</t>
  </si>
  <si>
    <t>Изплатени дивиденти</t>
  </si>
  <si>
    <t>гр. София</t>
  </si>
  <si>
    <t>ул. Илиенско шосе 16</t>
  </si>
  <si>
    <t>Адриана Балева</t>
  </si>
  <si>
    <t>Венелин Гачев</t>
  </si>
  <si>
    <t>Райфайзенбанк (България)  ЕАД</t>
  </si>
  <si>
    <t>Банка ДСК ЕАД</t>
  </si>
  <si>
    <t>Йорданка Петкова</t>
  </si>
  <si>
    <t>д.и.н. Огнян Донев</t>
  </si>
  <si>
    <t>ОБЩО АКТИВИ</t>
  </si>
  <si>
    <t>Задължения към персонала и за социално осигуряване</t>
  </si>
  <si>
    <t>Платени лихви и банкови такси по заеми за оборотни средства</t>
  </si>
  <si>
    <t>Разходи за амортизация</t>
  </si>
  <si>
    <t>Весела Стоева</t>
  </si>
  <si>
    <t xml:space="preserve">Разпределение на печалбата за:               </t>
  </si>
  <si>
    <t xml:space="preserve">Приходи </t>
  </si>
  <si>
    <t xml:space="preserve">Изпълнителен директор: </t>
  </si>
  <si>
    <t>д.и.н.Огнян Донев</t>
  </si>
  <si>
    <t>Други вземания и предплатени разходи</t>
  </si>
  <si>
    <t>Дългосрочни банкови заеми</t>
  </si>
  <si>
    <t>Краткосрочни банкови заеми</t>
  </si>
  <si>
    <t xml:space="preserve">                                      д.и.н. Огнян Донев</t>
  </si>
  <si>
    <t>Парични средства и парични еквиваленти на 1 януари</t>
  </si>
  <si>
    <t>Венцислав Стоев</t>
  </si>
  <si>
    <t>Плащания на доставчици</t>
  </si>
  <si>
    <t>Краткосрочна част на дългосрочни банкови заеми</t>
  </si>
  <si>
    <t>Резерви</t>
  </si>
  <si>
    <t>Ситибанк Н.А.</t>
  </si>
  <si>
    <t xml:space="preserve"> </t>
  </si>
  <si>
    <t>Преоценъчен резерв - имоти, машини и оборудване</t>
  </si>
  <si>
    <t>Юробанк и Еф Джи България АД</t>
  </si>
  <si>
    <t>Уникредит  АД</t>
  </si>
  <si>
    <t>Финансови приходи</t>
  </si>
  <si>
    <t>Финансови разходи</t>
  </si>
  <si>
    <t>Други доходи/(загуби) от дейността, нетно</t>
  </si>
  <si>
    <t>Изплащане на дългосрочни банкови заеми</t>
  </si>
  <si>
    <t>Курсови разлики, нетно</t>
  </si>
  <si>
    <t xml:space="preserve">Финансов директор: </t>
  </si>
  <si>
    <t>Борис Борисов</t>
  </si>
  <si>
    <t>Финансов директор:</t>
  </si>
  <si>
    <t>Промени в запасите от готова продукция и незавършено производство</t>
  </si>
  <si>
    <t>Разходи за суровини и материали</t>
  </si>
  <si>
    <t>Печалба преди данък върху печалбата</t>
  </si>
  <si>
    <t>Разход за данък върху печалбата</t>
  </si>
  <si>
    <t>Предоставени заеми на свързани предприятия</t>
  </si>
  <si>
    <t>ОБЩО ВСЕОБХВАТЕН ДОХОД ЗА ГОДИНАТА</t>
  </si>
  <si>
    <t>Възстановени заеми, предоставени на свързани предприятия</t>
  </si>
  <si>
    <t>Възстановени заеми, предоставени на други предприятия</t>
  </si>
  <si>
    <t>Неразпределена печалба</t>
  </si>
  <si>
    <t>Допълнителни резерви</t>
  </si>
  <si>
    <t xml:space="preserve">Търговски вземания </t>
  </si>
  <si>
    <t>Обратно изкупени собствени акции</t>
  </si>
  <si>
    <t xml:space="preserve">Търговски задължения </t>
  </si>
  <si>
    <t>Прехвърляне към неразпределена печалба</t>
  </si>
  <si>
    <t>Александър Чаушев</t>
  </si>
  <si>
    <t>Предоставени заеми на други предприятия</t>
  </si>
  <si>
    <t>Адвокати:</t>
  </si>
  <si>
    <t>Петър Калпакчиев</t>
  </si>
  <si>
    <t xml:space="preserve">Дългосрочни вземания от свързани предприятия </t>
  </si>
  <si>
    <t>Други дългосрочни вземания</t>
  </si>
  <si>
    <t>Друг всеобхватен доход за годината, нетно от данъци</t>
  </si>
  <si>
    <t>Общ всеобхватен доход за годината, в т.ч.:</t>
  </si>
  <si>
    <t>Други компоненти на всеобхватния доход:</t>
  </si>
  <si>
    <t>Правителствени финансирания</t>
  </si>
  <si>
    <t>Дългосрочни задължения към персонала</t>
  </si>
  <si>
    <t xml:space="preserve">Инг Банк Н.В. </t>
  </si>
  <si>
    <t>Сибанк ЕАД</t>
  </si>
  <si>
    <t>Огнян Палавеев</t>
  </si>
  <si>
    <t xml:space="preserve">Финансов директор:                                                                </t>
  </si>
  <si>
    <t>Финансови приходи/(разходи), нетно</t>
  </si>
  <si>
    <t>Нетни парични потоци от оперативна дейност</t>
  </si>
  <si>
    <t xml:space="preserve">                                                                              Йорданка Петкова</t>
  </si>
  <si>
    <t>Други разходи за дейността</t>
  </si>
  <si>
    <t xml:space="preserve">Нетна печалба за годината </t>
  </si>
  <si>
    <t>15,16</t>
  </si>
  <si>
    <t>Инвестиции в асоциирани дружества</t>
  </si>
  <si>
    <t>(Платени)/възстановени данъци върху печалбата, нетно</t>
  </si>
  <si>
    <t xml:space="preserve">Получени лихви по предоставени заеми </t>
  </si>
  <si>
    <t>Бойко Ботев</t>
  </si>
  <si>
    <t>Предоставени заеми на трети лица</t>
  </si>
  <si>
    <t xml:space="preserve">Постъпления от дивиденти от инвестиции в дъщерни дружества </t>
  </si>
  <si>
    <t>26 (а)</t>
  </si>
  <si>
    <t>26 (b)</t>
  </si>
  <si>
    <t>Покупка на акции в асоциирани дружества</t>
  </si>
  <si>
    <t>Постъпления от продажба на обратно изкупени собствени акции</t>
  </si>
  <si>
    <t>Парични средства и парични еквиваленти на 31 декември</t>
  </si>
  <si>
    <t>Ефекти от обратно изкупени собствени акции в т.ч:</t>
  </si>
  <si>
    <t>Постъпления от продажба на акции в асоциирани дружества</t>
  </si>
  <si>
    <t>Бейкър Тили Клиту и Партньори ООД</t>
  </si>
  <si>
    <t xml:space="preserve">      Борис Борисов</t>
  </si>
  <si>
    <t xml:space="preserve">           Йорданка Петкова</t>
  </si>
  <si>
    <t>Иван Бадински</t>
  </si>
  <si>
    <t>Последващи преоценки на имоти, машини и оборудване</t>
  </si>
  <si>
    <t>Данък върху дохода, свързан с компонентите на другия всеобхватен доход, които няма да бъдат рекласифицирани</t>
  </si>
  <si>
    <t>Други дългосрочни капиталови инвестиции</t>
  </si>
  <si>
    <t>Покупки на капиталови инвестиции</t>
  </si>
  <si>
    <t>Постъпления от продажба на капиталови инвестиции</t>
  </si>
  <si>
    <t>Резерв по финансови активи по справедлива стойност през друг всеобхватен доход</t>
  </si>
  <si>
    <t>Постъпления от дългосрочни банкови заеми</t>
  </si>
  <si>
    <t>Нетни парични потоци използвани в инвестиционна дейност</t>
  </si>
  <si>
    <t>- придобиване на обратно изкупени акции</t>
  </si>
  <si>
    <t xml:space="preserve"> - резерви</t>
  </si>
  <si>
    <t xml:space="preserve">    - нетна печалба за годината</t>
  </si>
  <si>
    <t xml:space="preserve">    - други компоненти на всеобхватния доход, нетно от данъци</t>
  </si>
  <si>
    <t>Последващи оценки на пасиви на пенсионни планове с дефинирани доходи</t>
  </si>
  <si>
    <t>Обезценка на нетекущи активи извън обхвата на МСФО 9</t>
  </si>
  <si>
    <t xml:space="preserve">Нетна промяна в справедливата стойност на други дългосрочни капиталови инвестиции </t>
  </si>
  <si>
    <t>Основна нетна печалба на акция                                                                          BGN</t>
  </si>
  <si>
    <t xml:space="preserve">Постъпления от дивиденти от други дългосрочни капиталови инвестиции </t>
  </si>
  <si>
    <t>Компоненти, които няма да бъдат рекласифицирани в печалбата или загубата:</t>
  </si>
  <si>
    <t>Елена Големанова</t>
  </si>
  <si>
    <t>Промени в собствения капитал за 2019 година</t>
  </si>
  <si>
    <t xml:space="preserve">Салдо към 31 декември 2019 година </t>
  </si>
  <si>
    <t>Покупки на акции и дялове в дъщерни дружества</t>
  </si>
  <si>
    <t>Постъпления от продажба на акции и дялове в дъщерни дружества</t>
  </si>
  <si>
    <t>Нетно намаление на паричните средства и паричните еквиваленти</t>
  </si>
  <si>
    <t>Покупки на инвестиционни имоти</t>
  </si>
  <si>
    <t xml:space="preserve">Задължения по лизингови договори към трети лица </t>
  </si>
  <si>
    <t xml:space="preserve">Задължения по лизингови договори към свързани предприятия </t>
  </si>
  <si>
    <t xml:space="preserve"> - шест-месечни дивиденти от печалба за 2019 година</t>
  </si>
  <si>
    <t>Получени правителствени финансирания</t>
  </si>
  <si>
    <t>Плащания по лизингови договори  към свързани предприятия</t>
  </si>
  <si>
    <t>Плащания по лизингови договори  към трети лица</t>
  </si>
  <si>
    <t>Главен счетоводител:</t>
  </si>
  <si>
    <t>Нетни парични потоци от (използвани във) финансова дейност</t>
  </si>
  <si>
    <t>за годината, завършваща на 31 декември 2020 година</t>
  </si>
  <si>
    <t>2019 BGN'000</t>
  </si>
  <si>
    <t>2020   BGN'000</t>
  </si>
  <si>
    <t>към 31 декември 2020 година</t>
  </si>
  <si>
    <t>31 декември               2019
      BGN'000</t>
  </si>
  <si>
    <t>31 декември               2020
      BGN'000</t>
  </si>
  <si>
    <t xml:space="preserve">Салдо към 1 януари 2019 година </t>
  </si>
  <si>
    <t>Промени в собствения капитал за 2020 година</t>
  </si>
  <si>
    <t>Ефекти от продадени и обратно изкупени собствени акции в т.ч:</t>
  </si>
  <si>
    <t>- продадени обратно изкупени акции</t>
  </si>
  <si>
    <t xml:space="preserve"> - дивиденти от печалба за 2019 година</t>
  </si>
  <si>
    <t xml:space="preserve"> - шест-месечни дивиденти от печалба за 2020 година</t>
  </si>
  <si>
    <t xml:space="preserve">Салдо към 31 декември 2020 година </t>
  </si>
  <si>
    <t>8,9</t>
  </si>
  <si>
    <t>(Изплащане) / Постъпления от краткосрочни банкови заеми (овърдрафт), нетно</t>
  </si>
  <si>
    <t>ПРЕДВАРИТЕЛЕН ИНДИВИДУАЛЕН ОТЧЕТ ЗА ВСЕОБХВАТНИЯ ДОХОД</t>
  </si>
  <si>
    <t>ПРЕДВАРИТЕЛЕН ИНДИВИДУАЛЕН ОТЧЕТ ЗА ФИНАНСОВОТО СЪСТОЯНИЕ</t>
  </si>
  <si>
    <t xml:space="preserve">ПРЕДВАРИТЕЛЕН ИНДИВИДУАЛЕН ОТЧЕТ ЗА ПАРИЧНИТЕ ПОТОЦИ </t>
  </si>
  <si>
    <t>ПРЕДВАРИТЕЛЕН ИНДИВИДУАЛЕН ОТЧЕТ ЗА ПРОМЕНИТЕ В СОБСТВЕНИЯ КАПИТАЛ</t>
  </si>
  <si>
    <t>Приложенията на страници от 5 до 140 са неразделна част от индивидуалния финансов отчет.</t>
  </si>
</sst>
</file>

<file path=xl/styles.xml><?xml version="1.0" encoding="utf-8"?>
<styleSheet xmlns="http://schemas.openxmlformats.org/spreadsheetml/2006/main">
  <numFmts count="6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&quot;€&quot;#,##0_);\(&quot;€&quot;#,##0\)"/>
    <numFmt numFmtId="191" formatCode="&quot;€&quot;#,##0_);[Red]\(&quot;€&quot;#,##0\)"/>
    <numFmt numFmtId="192" formatCode="&quot;€&quot;#,##0.00_);\(&quot;€&quot;#,##0.00\)"/>
    <numFmt numFmtId="193" formatCode="&quot;€&quot;#,##0.00_);[Red]\(&quot;€&quot;#,##0.00\)"/>
    <numFmt numFmtId="194" formatCode="_(&quot;€&quot;* #,##0_);_(&quot;€&quot;* \(#,##0\);_(&quot;€&quot;* &quot;-&quot;_);_(@_)"/>
    <numFmt numFmtId="195" formatCode="_(&quot;€&quot;* #,##0.00_);_(&quot;€&quot;* \(#,##0.00\);_(&quot;€&quot;* &quot;-&quot;??_);_(@_)"/>
    <numFmt numFmtId="196" formatCode="&quot;лв&quot;#,##0_);\(&quot;лв&quot;#,##0\)"/>
    <numFmt numFmtId="197" formatCode="&quot;лв&quot;#,##0_);[Red]\(&quot;лв&quot;#,##0\)"/>
    <numFmt numFmtId="198" formatCode="&quot;лв&quot;#,##0.00_);\(&quot;лв&quot;#,##0.00\)"/>
    <numFmt numFmtId="199" formatCode="&quot;лв&quot;#,##0.00_);[Red]\(&quot;лв&quot;#,##0.00\)"/>
    <numFmt numFmtId="200" formatCode="_(&quot;лв&quot;* #,##0_);_(&quot;лв&quot;* \(#,##0\);_(&quot;лв&quot;* &quot;-&quot;_);_(@_)"/>
    <numFmt numFmtId="201" formatCode="_(&quot;лв&quot;* #,##0.00_);_(&quot;лв&quot;* \(#,##0.00\);_(&quot;лв&quot;* &quot;-&quot;??_);_(@_)"/>
    <numFmt numFmtId="202" formatCode="0_);\(0\)"/>
    <numFmt numFmtId="203" formatCode="_(* #,##0_);_(* \(#,##0\);_(* &quot;-&quot;??_);_(@_)"/>
    <numFmt numFmtId="204" formatCode="_(* #,##0.0_);_(* \(#,##0.0\);_(* &quot;-&quot;_);_(@_)"/>
    <numFmt numFmtId="205" formatCode="0.0"/>
    <numFmt numFmtId="206" formatCode="_(* #,##0.00_);_(* \(#,##0.00\);_(* &quot;-&quot;_);_(@_)"/>
    <numFmt numFmtId="207" formatCode="_(* #,##0.000_);_(* \(#,##0.000\);_(* &quot;-&quot;???_);_(@_)"/>
    <numFmt numFmtId="208" formatCode="_(* #,##0.0_);_(* \(#,##0.0\);_(* &quot;-&quot;??_);_(@_)"/>
    <numFmt numFmtId="209" formatCode="#,##0;\(#,##0\)"/>
    <numFmt numFmtId="210" formatCode="0.000"/>
    <numFmt numFmtId="211" formatCode="#,##0.0"/>
    <numFmt numFmtId="212" formatCode="#,##0.000"/>
    <numFmt numFmtId="213" formatCode="0.0000"/>
    <numFmt numFmtId="214" formatCode="[$-402]dd\ mmmm\ yyyy"/>
    <numFmt numFmtId="215" formatCode="0.00000"/>
    <numFmt numFmtId="216" formatCode="[$-402]dddd\,\ dd\ mmmm\ yyyy\ &quot;г.&quot;"/>
    <numFmt numFmtId="217" formatCode="0.0%"/>
    <numFmt numFmtId="218" formatCode="_(* #,##0.000_);_(* \(#,##0.000\);_(* &quot;-&quot;??_);_(@_)"/>
    <numFmt numFmtId="219" formatCode="_(* #,##0.0000_);_(* \(#,##0.0000\);_(* &quot;-&quot;??_);_(@_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87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0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0"/>
      <color indexed="10"/>
      <name val="Times New Roman Cyr"/>
      <family val="0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7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5" fillId="28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9" fillId="29" borderId="1" applyNumberFormat="0" applyAlignment="0" applyProtection="0"/>
    <xf numFmtId="0" fontId="80" fillId="0" borderId="6" applyNumberFormat="0" applyFill="0" applyAlignment="0" applyProtection="0"/>
    <xf numFmtId="0" fontId="8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82" fillId="26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9" fillId="0" borderId="10" xfId="59" applyFont="1" applyBorder="1" applyAlignment="1">
      <alignment horizontal="left" vertical="center"/>
      <protection/>
    </xf>
    <xf numFmtId="0" fontId="8" fillId="0" borderId="0" xfId="65" applyFont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8" fillId="0" borderId="0" xfId="60" applyFont="1">
      <alignment/>
      <protection/>
    </xf>
    <xf numFmtId="179" fontId="8" fillId="0" borderId="0" xfId="60" applyNumberFormat="1" applyFont="1" applyAlignment="1">
      <alignment horizontal="right"/>
      <protection/>
    </xf>
    <xf numFmtId="0" fontId="9" fillId="0" borderId="0" xfId="60" applyFont="1">
      <alignment/>
      <protection/>
    </xf>
    <xf numFmtId="0" fontId="8" fillId="0" borderId="0" xfId="60" applyFont="1" applyAlignment="1">
      <alignment horizontal="center"/>
      <protection/>
    </xf>
    <xf numFmtId="0" fontId="8" fillId="0" borderId="0" xfId="61" applyFont="1" applyAlignment="1">
      <alignment vertical="top"/>
      <protection/>
    </xf>
    <xf numFmtId="0" fontId="8" fillId="0" borderId="0" xfId="61" applyFont="1" applyAlignment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0" xfId="60" applyFont="1">
      <alignment/>
      <protection/>
    </xf>
    <xf numFmtId="15" fontId="14" fillId="0" borderId="0" xfId="59" applyNumberFormat="1" applyFont="1" applyAlignment="1">
      <alignment horizontal="center" vertical="center" wrapText="1"/>
      <protection/>
    </xf>
    <xf numFmtId="0" fontId="17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9" fillId="0" borderId="0" xfId="59" applyFont="1" applyAlignment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8" fillId="0" borderId="0" xfId="60" applyFont="1">
      <alignment/>
      <protection/>
    </xf>
    <xf numFmtId="0" fontId="9" fillId="0" borderId="0" xfId="60" applyFont="1">
      <alignment/>
      <protection/>
    </xf>
    <xf numFmtId="0" fontId="8" fillId="0" borderId="0" xfId="61" applyFont="1" applyAlignment="1" applyProtection="1">
      <alignment vertical="top"/>
      <protection locked="0"/>
    </xf>
    <xf numFmtId="0" fontId="7" fillId="0" borderId="0" xfId="61" applyFont="1" applyAlignment="1" applyProtection="1">
      <alignment vertical="top"/>
      <protection locked="0"/>
    </xf>
    <xf numFmtId="0" fontId="8" fillId="0" borderId="0" xfId="59" applyFont="1" applyAlignment="1">
      <alignment vertical="center"/>
      <protection/>
    </xf>
    <xf numFmtId="0" fontId="8" fillId="0" borderId="0" xfId="59" applyFont="1" applyAlignment="1">
      <alignment horizontal="left" vertical="center"/>
      <protection/>
    </xf>
    <xf numFmtId="0" fontId="19" fillId="0" borderId="10" xfId="59" applyFont="1" applyBorder="1" applyAlignment="1">
      <alignment vertical="center"/>
      <protection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59" applyFont="1" applyAlignment="1">
      <alignment vertical="center"/>
      <protection/>
    </xf>
    <xf numFmtId="0" fontId="20" fillId="0" borderId="1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61" applyFont="1" applyAlignment="1">
      <alignment horizontal="left"/>
      <protection/>
    </xf>
    <xf numFmtId="0" fontId="21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2" fillId="0" borderId="0" xfId="0" applyFont="1" applyAlignment="1">
      <alignment horizontal="center" wrapText="1"/>
    </xf>
    <xf numFmtId="179" fontId="11" fillId="0" borderId="0" xfId="66" applyNumberFormat="1" applyFont="1" applyAlignment="1">
      <alignment horizontal="right" vertical="center" wrapText="1"/>
      <protection/>
    </xf>
    <xf numFmtId="0" fontId="27" fillId="0" borderId="0" xfId="60" applyFont="1" applyAlignment="1">
      <alignment vertical="top" wrapText="1"/>
      <protection/>
    </xf>
    <xf numFmtId="0" fontId="0" fillId="0" borderId="0" xfId="66" applyAlignment="1">
      <alignment horizontal="left" vertical="center"/>
      <protection/>
    </xf>
    <xf numFmtId="0" fontId="26" fillId="0" borderId="0" xfId="65" applyFont="1" applyAlignment="1" quotePrefix="1">
      <alignment horizontal="left" vertical="center"/>
      <protection/>
    </xf>
    <xf numFmtId="0" fontId="28" fillId="0" borderId="0" xfId="60" applyFont="1" applyAlignment="1">
      <alignment horizontal="center"/>
      <protection/>
    </xf>
    <xf numFmtId="179" fontId="8" fillId="0" borderId="0" xfId="60" applyNumberFormat="1" applyFont="1" applyAlignment="1">
      <alignment horizontal="right"/>
      <protection/>
    </xf>
    <xf numFmtId="0" fontId="29" fillId="0" borderId="0" xfId="60" applyFont="1" applyAlignment="1">
      <alignment vertical="top" wrapText="1"/>
      <protection/>
    </xf>
    <xf numFmtId="0" fontId="28" fillId="0" borderId="0" xfId="60" applyFont="1" applyAlignment="1">
      <alignment horizontal="center"/>
      <protection/>
    </xf>
    <xf numFmtId="0" fontId="27" fillId="0" borderId="0" xfId="60" applyFont="1" applyAlignment="1">
      <alignment vertical="top"/>
      <protection/>
    </xf>
    <xf numFmtId="0" fontId="29" fillId="0" borderId="0" xfId="60" applyFont="1" applyAlignment="1">
      <alignment vertical="top"/>
      <protection/>
    </xf>
    <xf numFmtId="0" fontId="8" fillId="0" borderId="0" xfId="59" applyFont="1" applyAlignment="1">
      <alignment horizontal="left" vertical="center" wrapText="1"/>
      <protection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" fontId="20" fillId="0" borderId="0" xfId="66" applyNumberFormat="1" applyFont="1" applyAlignment="1">
      <alignment horizontal="right" vertical="center" wrapText="1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5" fontId="33" fillId="0" borderId="0" xfId="59" applyNumberFormat="1" applyFont="1" applyAlignment="1">
      <alignment horizontal="center" vertical="center" wrapText="1"/>
      <protection/>
    </xf>
    <xf numFmtId="179" fontId="5" fillId="0" borderId="0" xfId="60" applyNumberFormat="1" applyFont="1" applyAlignment="1">
      <alignment horizontal="right"/>
      <protection/>
    </xf>
    <xf numFmtId="179" fontId="16" fillId="0" borderId="0" xfId="60" applyNumberFormat="1" applyFont="1" applyAlignment="1">
      <alignment horizontal="right"/>
      <protection/>
    </xf>
    <xf numFmtId="0" fontId="16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209" fontId="11" fillId="0" borderId="11" xfId="64" applyNumberFormat="1" applyFont="1" applyBorder="1" applyAlignment="1">
      <alignment horizontal="right" vertical="center"/>
      <protection/>
    </xf>
    <xf numFmtId="209" fontId="11" fillId="0" borderId="0" xfId="64" applyNumberFormat="1" applyFont="1" applyAlignment="1">
      <alignment horizontal="right" vertical="center"/>
      <protection/>
    </xf>
    <xf numFmtId="209" fontId="11" fillId="0" borderId="12" xfId="64" applyNumberFormat="1" applyFont="1" applyBorder="1" applyAlignment="1">
      <alignment horizontal="right" vertical="center"/>
      <protection/>
    </xf>
    <xf numFmtId="209" fontId="11" fillId="0" borderId="11" xfId="64" applyNumberFormat="1" applyFont="1" applyBorder="1" applyAlignment="1">
      <alignment vertical="center"/>
      <protection/>
    </xf>
    <xf numFmtId="209" fontId="11" fillId="0" borderId="0" xfId="64" applyNumberFormat="1" applyFont="1" applyAlignment="1">
      <alignment vertical="center"/>
      <protection/>
    </xf>
    <xf numFmtId="209" fontId="11" fillId="0" borderId="10" xfId="64" applyNumberFormat="1" applyFont="1" applyBorder="1" applyAlignment="1">
      <alignment vertical="center"/>
      <protection/>
    </xf>
    <xf numFmtId="209" fontId="11" fillId="0" borderId="12" xfId="64" applyNumberFormat="1" applyFont="1" applyBorder="1" applyAlignment="1">
      <alignment vertical="center"/>
      <protection/>
    </xf>
    <xf numFmtId="0" fontId="17" fillId="0" borderId="0" xfId="0" applyFont="1" applyAlignment="1">
      <alignment horizontal="right" vertical="center" wrapText="1"/>
    </xf>
    <xf numFmtId="179" fontId="8" fillId="0" borderId="0" xfId="63" applyNumberFormat="1" applyFont="1" applyAlignment="1">
      <alignment horizontal="right"/>
      <protection/>
    </xf>
    <xf numFmtId="179" fontId="9" fillId="0" borderId="11" xfId="63" applyNumberFormat="1" applyFont="1" applyBorder="1" applyAlignment="1">
      <alignment horizontal="right"/>
      <protection/>
    </xf>
    <xf numFmtId="0" fontId="22" fillId="0" borderId="0" xfId="0" applyFont="1" applyAlignment="1">
      <alignment horizontal="center" wrapText="1"/>
    </xf>
    <xf numFmtId="0" fontId="34" fillId="0" borderId="0" xfId="67" applyFont="1" applyAlignment="1">
      <alignment horizontal="left" vertical="center"/>
      <protection/>
    </xf>
    <xf numFmtId="0" fontId="10" fillId="0" borderId="0" xfId="59" applyFont="1" applyAlignment="1">
      <alignment horizontal="left"/>
      <protection/>
    </xf>
    <xf numFmtId="0" fontId="10" fillId="0" borderId="0" xfId="59" applyFont="1" applyAlignment="1">
      <alignment horizontal="right"/>
      <protection/>
    </xf>
    <xf numFmtId="0" fontId="21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wrapText="1"/>
    </xf>
    <xf numFmtId="0" fontId="3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center" wrapText="1"/>
    </xf>
    <xf numFmtId="3" fontId="13" fillId="0" borderId="0" xfId="0" applyNumberFormat="1" applyFont="1" applyAlignment="1">
      <alignment horizontal="right"/>
    </xf>
    <xf numFmtId="0" fontId="15" fillId="0" borderId="0" xfId="0" applyFont="1" applyAlignment="1">
      <alignment horizontal="left" vertical="center"/>
    </xf>
    <xf numFmtId="0" fontId="10" fillId="0" borderId="0" xfId="59" applyFont="1" applyAlignment="1">
      <alignment horizontal="right" vertical="center"/>
      <protection/>
    </xf>
    <xf numFmtId="0" fontId="7" fillId="0" borderId="0" xfId="59" applyFont="1" applyAlignment="1">
      <alignment vertical="center"/>
      <protection/>
    </xf>
    <xf numFmtId="0" fontId="5" fillId="0" borderId="0" xfId="60" applyFont="1" applyAlignment="1">
      <alignment vertical="top" wrapText="1"/>
      <protection/>
    </xf>
    <xf numFmtId="0" fontId="34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24" fillId="0" borderId="0" xfId="0" applyFont="1" applyAlignment="1">
      <alignment/>
    </xf>
    <xf numFmtId="4" fontId="5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203" fontId="0" fillId="0" borderId="0" xfId="0" applyNumberFormat="1" applyAlignment="1">
      <alignment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" fontId="16" fillId="0" borderId="0" xfId="0" applyNumberFormat="1" applyFont="1" applyAlignment="1">
      <alignment horizontal="center"/>
    </xf>
    <xf numFmtId="0" fontId="35" fillId="0" borderId="0" xfId="0" applyFont="1" applyAlignment="1">
      <alignment horizontal="left" vertical="center" wrapText="1"/>
    </xf>
    <xf numFmtId="179" fontId="35" fillId="0" borderId="0" xfId="0" applyNumberFormat="1" applyFont="1" applyAlignment="1">
      <alignment horizontal="center"/>
    </xf>
    <xf numFmtId="0" fontId="36" fillId="0" borderId="0" xfId="0" applyFont="1" applyAlignment="1">
      <alignment horizontal="left" vertical="center" wrapText="1"/>
    </xf>
    <xf numFmtId="0" fontId="37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5" fillId="0" borderId="0" xfId="61" applyFont="1" applyAlignment="1">
      <alignment vertical="top"/>
      <protection/>
    </xf>
    <xf numFmtId="0" fontId="5" fillId="0" borderId="0" xfId="61" applyFont="1" applyAlignment="1" applyProtection="1">
      <alignment vertical="top"/>
      <protection locked="0"/>
    </xf>
    <xf numFmtId="0" fontId="30" fillId="0" borderId="0" xfId="0" applyFont="1" applyAlignment="1">
      <alignment horizontal="center" vertical="top"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203" fontId="8" fillId="0" borderId="0" xfId="0" applyNumberFormat="1" applyFont="1" applyAlignment="1">
      <alignment/>
    </xf>
    <xf numFmtId="179" fontId="8" fillId="0" borderId="0" xfId="0" applyNumberFormat="1" applyFont="1" applyAlignment="1">
      <alignment/>
    </xf>
    <xf numFmtId="9" fontId="8" fillId="0" borderId="0" xfId="70" applyFont="1" applyAlignment="1">
      <alignment/>
    </xf>
    <xf numFmtId="203" fontId="12" fillId="0" borderId="0" xfId="42" applyNumberFormat="1" applyFont="1" applyAlignment="1">
      <alignment horizontal="right"/>
    </xf>
    <xf numFmtId="0" fontId="8" fillId="0" borderId="0" xfId="59" applyFont="1" applyAlignment="1">
      <alignment vertical="center" wrapText="1"/>
      <protection/>
    </xf>
    <xf numFmtId="3" fontId="28" fillId="0" borderId="0" xfId="60" applyNumberFormat="1" applyFont="1" applyAlignment="1">
      <alignment horizontal="center"/>
      <protection/>
    </xf>
    <xf numFmtId="209" fontId="41" fillId="0" borderId="0" xfId="0" applyNumberFormat="1" applyFont="1" applyAlignment="1">
      <alignment horizontal="center" wrapText="1"/>
    </xf>
    <xf numFmtId="4" fontId="9" fillId="0" borderId="0" xfId="0" applyNumberFormat="1" applyFont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/>
    </xf>
    <xf numFmtId="0" fontId="8" fillId="0" borderId="0" xfId="0" applyFont="1" applyAlignment="1">
      <alignment/>
    </xf>
    <xf numFmtId="179" fontId="40" fillId="0" borderId="0" xfId="0" applyNumberFormat="1" applyFont="1" applyAlignment="1">
      <alignment horizontal="left" vertical="center"/>
    </xf>
    <xf numFmtId="179" fontId="43" fillId="0" borderId="0" xfId="0" applyNumberFormat="1" applyFont="1" applyAlignment="1">
      <alignment horizontal="center"/>
    </xf>
    <xf numFmtId="179" fontId="38" fillId="0" borderId="0" xfId="0" applyNumberFormat="1" applyFont="1" applyAlignment="1">
      <alignment horizontal="center"/>
    </xf>
    <xf numFmtId="203" fontId="42" fillId="0" borderId="0" xfId="42" applyNumberFormat="1" applyFont="1" applyAlignment="1">
      <alignment/>
    </xf>
    <xf numFmtId="203" fontId="8" fillId="0" borderId="0" xfId="0" applyNumberFormat="1" applyFont="1" applyAlignment="1">
      <alignment horizontal="right"/>
    </xf>
    <xf numFmtId="181" fontId="5" fillId="0" borderId="0" xfId="0" applyNumberFormat="1" applyFont="1" applyAlignment="1">
      <alignment horizontal="center"/>
    </xf>
    <xf numFmtId="203" fontId="5" fillId="0" borderId="0" xfId="0" applyNumberFormat="1" applyFont="1" applyAlignment="1">
      <alignment horizontal="center"/>
    </xf>
    <xf numFmtId="179" fontId="28" fillId="0" borderId="0" xfId="60" applyNumberFormat="1" applyFont="1" applyAlignment="1">
      <alignment horizontal="center"/>
      <protection/>
    </xf>
    <xf numFmtId="0" fontId="41" fillId="0" borderId="0" xfId="0" applyFont="1" applyAlignment="1">
      <alignment horizontal="center" wrapText="1"/>
    </xf>
    <xf numFmtId="209" fontId="5" fillId="0" borderId="0" xfId="0" applyNumberFormat="1" applyFont="1" applyAlignment="1">
      <alignment horizontal="center"/>
    </xf>
    <xf numFmtId="203" fontId="43" fillId="0" borderId="0" xfId="0" applyNumberFormat="1" applyFont="1" applyAlignment="1">
      <alignment horizontal="center"/>
    </xf>
    <xf numFmtId="9" fontId="38" fillId="0" borderId="0" xfId="70" applyFont="1" applyAlignment="1">
      <alignment/>
    </xf>
    <xf numFmtId="213" fontId="8" fillId="0" borderId="0" xfId="0" applyNumberFormat="1" applyFont="1" applyAlignment="1">
      <alignment/>
    </xf>
    <xf numFmtId="181" fontId="12" fillId="0" borderId="0" xfId="42" applyFont="1" applyAlignment="1">
      <alignment horizontal="center"/>
    </xf>
    <xf numFmtId="0" fontId="10" fillId="0" borderId="0" xfId="0" applyFont="1" applyAlignment="1">
      <alignment horizontal="right"/>
    </xf>
    <xf numFmtId="0" fontId="8" fillId="0" borderId="0" xfId="61" applyFont="1" applyAlignment="1">
      <alignment vertical="top"/>
      <protection/>
    </xf>
    <xf numFmtId="0" fontId="44" fillId="0" borderId="0" xfId="59" applyFont="1" applyAlignment="1">
      <alignment horizontal="left"/>
      <protection/>
    </xf>
    <xf numFmtId="0" fontId="5" fillId="0" borderId="0" xfId="0" applyFont="1" applyAlignment="1">
      <alignment horizontal="center"/>
    </xf>
    <xf numFmtId="179" fontId="5" fillId="0" borderId="0" xfId="0" applyNumberFormat="1" applyFont="1" applyAlignment="1">
      <alignment horizontal="center"/>
    </xf>
    <xf numFmtId="179" fontId="25" fillId="0" borderId="0" xfId="61" applyNumberFormat="1" applyFont="1" applyAlignment="1">
      <alignment horizontal="center" vertical="center" wrapText="1"/>
      <protection/>
    </xf>
    <xf numFmtId="179" fontId="25" fillId="0" borderId="0" xfId="61" applyNumberFormat="1" applyFont="1" applyAlignment="1">
      <alignment horizontal="right" vertical="center" wrapText="1"/>
      <protection/>
    </xf>
    <xf numFmtId="0" fontId="45" fillId="0" borderId="0" xfId="0" applyFont="1" applyAlignment="1">
      <alignment/>
    </xf>
    <xf numFmtId="179" fontId="38" fillId="0" borderId="0" xfId="42" applyNumberFormat="1" applyFont="1" applyAlignment="1">
      <alignment/>
    </xf>
    <xf numFmtId="179" fontId="8" fillId="0" borderId="0" xfId="42" applyNumberFormat="1" applyFont="1" applyAlignment="1">
      <alignment/>
    </xf>
    <xf numFmtId="179" fontId="36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horizontal="right"/>
    </xf>
    <xf numFmtId="179" fontId="9" fillId="0" borderId="11" xfId="42" applyNumberFormat="1" applyFont="1" applyBorder="1" applyAlignment="1">
      <alignment/>
    </xf>
    <xf numFmtId="0" fontId="46" fillId="0" borderId="0" xfId="0" applyFont="1" applyAlignment="1">
      <alignment horizontal="center"/>
    </xf>
    <xf numFmtId="0" fontId="0" fillId="0" borderId="0" xfId="0" applyFont="1" applyAlignment="1">
      <alignment/>
    </xf>
    <xf numFmtId="0" fontId="16" fillId="0" borderId="0" xfId="60" applyFont="1" applyAlignment="1">
      <alignment vertical="top" wrapText="1"/>
      <protection/>
    </xf>
    <xf numFmtId="206" fontId="9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36" fillId="0" borderId="0" xfId="59" applyFont="1" applyAlignment="1">
      <alignment vertical="center"/>
      <protection/>
    </xf>
    <xf numFmtId="179" fontId="8" fillId="0" borderId="0" xfId="63" applyNumberFormat="1" applyFont="1" applyAlignment="1">
      <alignment horizontal="center"/>
      <protection/>
    </xf>
    <xf numFmtId="0" fontId="30" fillId="0" borderId="0" xfId="61" applyFont="1" applyAlignment="1">
      <alignment horizontal="right" vertical="top" wrapText="1"/>
      <protection/>
    </xf>
    <xf numFmtId="0" fontId="30" fillId="0" borderId="0" xfId="61" applyFont="1" applyAlignment="1">
      <alignment horizontal="center" vertical="top" wrapText="1"/>
      <protection/>
    </xf>
    <xf numFmtId="0" fontId="46" fillId="0" borderId="0" xfId="0" applyFont="1" applyAlignment="1">
      <alignment horizontal="right" vertical="top"/>
    </xf>
    <xf numFmtId="0" fontId="46" fillId="0" borderId="0" xfId="0" applyFont="1" applyAlignment="1">
      <alignment horizontal="center" vertical="top"/>
    </xf>
    <xf numFmtId="203" fontId="47" fillId="0" borderId="0" xfId="0" applyNumberFormat="1" applyFont="1" applyAlignment="1">
      <alignment/>
    </xf>
    <xf numFmtId="0" fontId="46" fillId="0" borderId="0" xfId="61" applyFont="1">
      <alignment/>
      <protection/>
    </xf>
    <xf numFmtId="0" fontId="30" fillId="0" borderId="0" xfId="0" applyFont="1" applyAlignment="1">
      <alignment horizontal="right"/>
    </xf>
    <xf numFmtId="0" fontId="46" fillId="0" borderId="0" xfId="0" applyFont="1" applyAlignment="1">
      <alignment/>
    </xf>
    <xf numFmtId="0" fontId="30" fillId="0" borderId="0" xfId="61" applyFont="1" applyAlignment="1">
      <alignment vertical="center" wrapText="1"/>
      <protection/>
    </xf>
    <xf numFmtId="0" fontId="46" fillId="0" borderId="0" xfId="61" applyFont="1" applyAlignment="1">
      <alignment horizontal="center" vertical="center"/>
      <protection/>
    </xf>
    <xf numFmtId="0" fontId="46" fillId="0" borderId="0" xfId="61" applyFont="1" applyAlignment="1">
      <alignment vertical="center" wrapText="1"/>
      <protection/>
    </xf>
    <xf numFmtId="203" fontId="46" fillId="0" borderId="0" xfId="61" applyNumberFormat="1" applyFont="1" applyAlignment="1">
      <alignment vertical="center"/>
      <protection/>
    </xf>
    <xf numFmtId="203" fontId="46" fillId="0" borderId="0" xfId="0" applyNumberFormat="1" applyFont="1" applyAlignment="1">
      <alignment/>
    </xf>
    <xf numFmtId="0" fontId="46" fillId="0" borderId="0" xfId="61" applyFont="1" applyAlignment="1">
      <alignment vertical="center"/>
      <protection/>
    </xf>
    <xf numFmtId="0" fontId="30" fillId="0" borderId="0" xfId="0" applyFont="1" applyAlignment="1">
      <alignment vertical="top"/>
    </xf>
    <xf numFmtId="0" fontId="46" fillId="0" borderId="0" xfId="0" applyFont="1" applyAlignment="1">
      <alignment vertical="top"/>
    </xf>
    <xf numFmtId="203" fontId="30" fillId="0" borderId="13" xfId="0" applyNumberFormat="1" applyFont="1" applyBorder="1" applyAlignment="1">
      <alignment horizontal="center"/>
    </xf>
    <xf numFmtId="203" fontId="30" fillId="0" borderId="0" xfId="0" applyNumberFormat="1" applyFont="1" applyAlignment="1">
      <alignment horizontal="center"/>
    </xf>
    <xf numFmtId="0" fontId="30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0" xfId="59" applyFont="1" applyAlignment="1">
      <alignment horizontal="right" vertical="center"/>
      <protection/>
    </xf>
    <xf numFmtId="203" fontId="50" fillId="0" borderId="0" xfId="61" applyNumberFormat="1" applyFont="1" applyAlignment="1">
      <alignment vertical="center"/>
      <protection/>
    </xf>
    <xf numFmtId="0" fontId="49" fillId="0" borderId="0" xfId="0" applyFont="1" applyAlignment="1">
      <alignment horizontal="left" vertical="center" wrapText="1"/>
    </xf>
    <xf numFmtId="0" fontId="48" fillId="0" borderId="0" xfId="61" applyFont="1" applyAlignment="1">
      <alignment vertical="top"/>
      <protection/>
    </xf>
    <xf numFmtId="0" fontId="46" fillId="0" borderId="0" xfId="61" applyFont="1" applyAlignment="1">
      <alignment vertical="top"/>
      <protection/>
    </xf>
    <xf numFmtId="0" fontId="49" fillId="0" borderId="0" xfId="0" applyFont="1" applyAlignment="1">
      <alignment horizontal="center" vertical="center" wrapText="1"/>
    </xf>
    <xf numFmtId="203" fontId="8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22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179" fontId="5" fillId="0" borderId="0" xfId="0" applyNumberFormat="1" applyFont="1" applyAlignment="1">
      <alignment horizontal="right" vertical="top" wrapText="1"/>
    </xf>
    <xf numFmtId="179" fontId="51" fillId="0" borderId="0" xfId="61" applyNumberFormat="1" applyFont="1" applyAlignment="1">
      <alignment horizontal="right" vertical="center" wrapText="1"/>
      <protection/>
    </xf>
    <xf numFmtId="0" fontId="47" fillId="0" borderId="0" xfId="0" applyFont="1" applyAlignment="1">
      <alignment vertical="top"/>
    </xf>
    <xf numFmtId="0" fontId="46" fillId="0" borderId="0" xfId="61" applyFont="1" applyAlignment="1" quotePrefix="1">
      <alignment vertical="center" wrapText="1"/>
      <protection/>
    </xf>
    <xf numFmtId="0" fontId="47" fillId="0" borderId="0" xfId="62" applyFont="1" applyAlignment="1">
      <alignment vertical="center" wrapText="1"/>
      <protection/>
    </xf>
    <xf numFmtId="0" fontId="52" fillId="0" borderId="0" xfId="59" applyFont="1" applyAlignment="1">
      <alignment horizontal="right" vertical="center"/>
      <protection/>
    </xf>
    <xf numFmtId="0" fontId="52" fillId="0" borderId="0" xfId="59" applyFont="1" applyAlignment="1">
      <alignment horizontal="left" vertical="center"/>
      <protection/>
    </xf>
    <xf numFmtId="0" fontId="52" fillId="0" borderId="0" xfId="59" applyFont="1" applyAlignment="1">
      <alignment vertical="center"/>
      <protection/>
    </xf>
    <xf numFmtId="209" fontId="11" fillId="32" borderId="11" xfId="64" applyNumberFormat="1" applyFont="1" applyFill="1" applyBorder="1" applyAlignment="1">
      <alignment vertical="center"/>
      <protection/>
    </xf>
    <xf numFmtId="0" fontId="8" fillId="32" borderId="0" xfId="60" applyFont="1" applyFill="1">
      <alignment/>
      <protection/>
    </xf>
    <xf numFmtId="0" fontId="0" fillId="0" borderId="10" xfId="66" applyFont="1" applyBorder="1" applyAlignment="1">
      <alignment horizontal="left" vertical="center"/>
      <protection/>
    </xf>
    <xf numFmtId="0" fontId="8" fillId="0" borderId="0" xfId="0" applyFont="1" applyAlignment="1">
      <alignment horizontal="left"/>
    </xf>
    <xf numFmtId="179" fontId="16" fillId="0" borderId="0" xfId="0" applyNumberFormat="1" applyFont="1" applyAlignment="1">
      <alignment horizontal="right" vertical="top" wrapText="1"/>
    </xf>
    <xf numFmtId="0" fontId="48" fillId="0" borderId="0" xfId="62" applyFont="1" applyAlignment="1">
      <alignment horizontal="left" vertical="center" wrapText="1"/>
      <protection/>
    </xf>
    <xf numFmtId="0" fontId="48" fillId="0" borderId="0" xfId="0" applyFont="1" applyAlignment="1">
      <alignment horizontal="right"/>
    </xf>
    <xf numFmtId="203" fontId="30" fillId="0" borderId="10" xfId="0" applyNumberFormat="1" applyFont="1" applyBorder="1" applyAlignment="1">
      <alignment horizontal="center"/>
    </xf>
    <xf numFmtId="203" fontId="46" fillId="0" borderId="0" xfId="44" applyNumberFormat="1" applyFont="1" applyAlignment="1">
      <alignment horizontal="center" vertical="center"/>
    </xf>
    <xf numFmtId="181" fontId="46" fillId="0" borderId="0" xfId="44" applyFont="1" applyAlignment="1">
      <alignment horizontal="right"/>
    </xf>
    <xf numFmtId="3" fontId="46" fillId="0" borderId="0" xfId="44" applyNumberFormat="1" applyFont="1" applyAlignment="1">
      <alignment horizontal="right"/>
    </xf>
    <xf numFmtId="203" fontId="47" fillId="0" borderId="0" xfId="44" applyNumberFormat="1" applyFont="1" applyAlignment="1">
      <alignment horizontal="right" vertical="center"/>
    </xf>
    <xf numFmtId="203" fontId="46" fillId="0" borderId="10" xfId="44" applyNumberFormat="1" applyFont="1" applyBorder="1" applyAlignment="1">
      <alignment horizontal="right" vertical="center"/>
    </xf>
    <xf numFmtId="179" fontId="46" fillId="0" borderId="10" xfId="44" applyNumberFormat="1" applyFont="1" applyBorder="1" applyAlignment="1">
      <alignment horizontal="right"/>
    </xf>
    <xf numFmtId="203" fontId="46" fillId="0" borderId="0" xfId="44" applyNumberFormat="1" applyFont="1" applyAlignment="1">
      <alignment horizontal="right" vertical="center"/>
    </xf>
    <xf numFmtId="179" fontId="46" fillId="0" borderId="0" xfId="44" applyNumberFormat="1" applyFont="1" applyAlignment="1">
      <alignment horizontal="right"/>
    </xf>
    <xf numFmtId="181" fontId="46" fillId="0" borderId="10" xfId="44" applyFont="1" applyBorder="1" applyAlignment="1">
      <alignment horizontal="right"/>
    </xf>
    <xf numFmtId="203" fontId="46" fillId="0" borderId="10" xfId="0" applyNumberFormat="1" applyFont="1" applyBorder="1" applyAlignment="1">
      <alignment horizontal="center"/>
    </xf>
    <xf numFmtId="179" fontId="47" fillId="0" borderId="0" xfId="44" applyNumberFormat="1" applyFont="1" applyAlignment="1">
      <alignment horizontal="right"/>
    </xf>
    <xf numFmtId="181" fontId="46" fillId="0" borderId="0" xfId="44" applyFont="1" applyAlignment="1">
      <alignment horizontal="center"/>
    </xf>
    <xf numFmtId="203" fontId="47" fillId="0" borderId="0" xfId="44" applyNumberFormat="1" applyFont="1" applyAlignment="1">
      <alignment horizontal="right" vertical="center"/>
    </xf>
    <xf numFmtId="0" fontId="47" fillId="0" borderId="0" xfId="0" applyFont="1" applyAlignment="1">
      <alignment/>
    </xf>
    <xf numFmtId="181" fontId="30" fillId="0" borderId="10" xfId="44" applyFont="1" applyBorder="1" applyAlignment="1">
      <alignment horizontal="right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179" fontId="30" fillId="0" borderId="10" xfId="44" applyNumberFormat="1" applyFont="1" applyBorder="1" applyAlignment="1">
      <alignment horizontal="right"/>
    </xf>
    <xf numFmtId="3" fontId="30" fillId="0" borderId="10" xfId="44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203" fontId="9" fillId="0" borderId="0" xfId="0" applyNumberFormat="1" applyFont="1" applyBorder="1" applyAlignment="1">
      <alignment horizontal="right"/>
    </xf>
    <xf numFmtId="179" fontId="8" fillId="0" borderId="0" xfId="0" applyNumberFormat="1" applyFont="1" applyBorder="1" applyAlignment="1">
      <alignment horizontal="right"/>
    </xf>
    <xf numFmtId="203" fontId="16" fillId="0" borderId="0" xfId="0" applyNumberFormat="1" applyFont="1" applyBorder="1" applyAlignment="1">
      <alignment horizontal="center"/>
    </xf>
    <xf numFmtId="179" fontId="9" fillId="0" borderId="0" xfId="42" applyNumberFormat="1" applyFont="1" applyBorder="1" applyAlignment="1">
      <alignment/>
    </xf>
    <xf numFmtId="179" fontId="9" fillId="0" borderId="0" xfId="0" applyNumberFormat="1" applyFont="1" applyBorder="1" applyAlignment="1">
      <alignment horizontal="center"/>
    </xf>
    <xf numFmtId="179" fontId="9" fillId="0" borderId="0" xfId="0" applyNumberFormat="1" applyFont="1" applyBorder="1" applyAlignment="1">
      <alignment horizontal="right"/>
    </xf>
    <xf numFmtId="209" fontId="11" fillId="32" borderId="0" xfId="64" applyNumberFormat="1" applyFont="1" applyFill="1" applyBorder="1" applyAlignment="1">
      <alignment vertical="center"/>
      <protection/>
    </xf>
    <xf numFmtId="0" fontId="16" fillId="0" borderId="0" xfId="60" applyFont="1">
      <alignment/>
      <protection/>
    </xf>
    <xf numFmtId="0" fontId="5" fillId="0" borderId="0" xfId="60" applyFont="1">
      <alignment/>
      <protection/>
    </xf>
    <xf numFmtId="0" fontId="16" fillId="0" borderId="0" xfId="60" applyFont="1" applyAlignment="1">
      <alignment horizontal="left" wrapText="1"/>
      <protection/>
    </xf>
    <xf numFmtId="179" fontId="9" fillId="0" borderId="10" xfId="63" applyNumberFormat="1" applyFont="1" applyBorder="1" applyAlignment="1">
      <alignment horizontal="right"/>
      <protection/>
    </xf>
    <xf numFmtId="49" fontId="5" fillId="0" borderId="0" xfId="60" applyNumberFormat="1" applyFont="1" applyAlignment="1">
      <alignment horizontal="right"/>
      <protection/>
    </xf>
    <xf numFmtId="179" fontId="9" fillId="0" borderId="13" xfId="63" applyNumberFormat="1" applyFont="1" applyBorder="1" applyAlignment="1">
      <alignment horizontal="right"/>
      <protection/>
    </xf>
    <xf numFmtId="3" fontId="12" fillId="0" borderId="0" xfId="0" applyNumberFormat="1" applyFont="1" applyFill="1" applyAlignment="1">
      <alignment horizontal="right"/>
    </xf>
    <xf numFmtId="179" fontId="35" fillId="0" borderId="0" xfId="0" applyNumberFormat="1" applyFont="1" applyBorder="1" applyAlignment="1">
      <alignment horizontal="center"/>
    </xf>
    <xf numFmtId="206" fontId="9" fillId="0" borderId="0" xfId="0" applyNumberFormat="1" applyFont="1" applyFill="1" applyAlignment="1">
      <alignment horizontal="right"/>
    </xf>
    <xf numFmtId="0" fontId="36" fillId="0" borderId="0" xfId="0" applyFont="1" applyFill="1" applyAlignment="1">
      <alignment horizontal="center"/>
    </xf>
    <xf numFmtId="3" fontId="22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 wrapText="1"/>
    </xf>
    <xf numFmtId="179" fontId="51" fillId="0" borderId="0" xfId="61" applyNumberFormat="1" applyFont="1" applyAlignment="1">
      <alignment horizontal="center" vertical="center" wrapText="1"/>
      <protection/>
    </xf>
    <xf numFmtId="203" fontId="8" fillId="0" borderId="0" xfId="0" applyNumberFormat="1" applyFont="1" applyAlignment="1">
      <alignment horizontal="right"/>
    </xf>
    <xf numFmtId="203" fontId="8" fillId="0" borderId="0" xfId="0" applyNumberFormat="1" applyFont="1" applyFill="1" applyAlignment="1">
      <alignment horizontal="right"/>
    </xf>
    <xf numFmtId="203" fontId="9" fillId="0" borderId="11" xfId="0" applyNumberFormat="1" applyFont="1" applyBorder="1" applyAlignment="1">
      <alignment horizontal="right"/>
    </xf>
    <xf numFmtId="181" fontId="5" fillId="0" borderId="0" xfId="0" applyNumberFormat="1" applyFont="1" applyAlignment="1">
      <alignment horizontal="center"/>
    </xf>
    <xf numFmtId="179" fontId="8" fillId="0" borderId="10" xfId="0" applyNumberFormat="1" applyFont="1" applyFill="1" applyBorder="1" applyAlignment="1">
      <alignment horizontal="right"/>
    </xf>
    <xf numFmtId="203" fontId="9" fillId="0" borderId="10" xfId="0" applyNumberFormat="1" applyFont="1" applyBorder="1" applyAlignment="1">
      <alignment horizontal="right"/>
    </xf>
    <xf numFmtId="203" fontId="5" fillId="0" borderId="0" xfId="0" applyNumberFormat="1" applyFont="1" applyAlignment="1">
      <alignment horizontal="center"/>
    </xf>
    <xf numFmtId="203" fontId="16" fillId="0" borderId="11" xfId="0" applyNumberFormat="1" applyFont="1" applyBorder="1" applyAlignment="1">
      <alignment horizontal="center"/>
    </xf>
    <xf numFmtId="179" fontId="16" fillId="0" borderId="0" xfId="0" applyNumberFormat="1" applyFont="1" applyAlignment="1">
      <alignment horizontal="center"/>
    </xf>
    <xf numFmtId="9" fontId="9" fillId="0" borderId="0" xfId="70" applyFont="1" applyAlignment="1">
      <alignment/>
    </xf>
    <xf numFmtId="179" fontId="9" fillId="0" borderId="0" xfId="42" applyNumberFormat="1" applyFont="1" applyAlignment="1">
      <alignment/>
    </xf>
    <xf numFmtId="179" fontId="8" fillId="0" borderId="0" xfId="42" applyNumberFormat="1" applyFont="1" applyAlignment="1">
      <alignment/>
    </xf>
    <xf numFmtId="179" fontId="8" fillId="0" borderId="0" xfId="0" applyNumberFormat="1" applyFont="1" applyAlignment="1">
      <alignment horizontal="right"/>
    </xf>
    <xf numFmtId="179" fontId="8" fillId="0" borderId="10" xfId="0" applyNumberFormat="1" applyFont="1" applyBorder="1" applyAlignment="1">
      <alignment horizontal="right"/>
    </xf>
    <xf numFmtId="179" fontId="9" fillId="0" borderId="0" xfId="0" applyNumberFormat="1" applyFont="1" applyBorder="1" applyAlignment="1">
      <alignment horizontal="center"/>
    </xf>
    <xf numFmtId="179" fontId="9" fillId="0" borderId="12" xfId="0" applyNumberFormat="1" applyFont="1" applyBorder="1" applyAlignment="1">
      <alignment horizontal="right"/>
    </xf>
    <xf numFmtId="203" fontId="8" fillId="0" borderId="0" xfId="42" applyNumberFormat="1" applyFont="1" applyAlignment="1">
      <alignment/>
    </xf>
    <xf numFmtId="203" fontId="12" fillId="0" borderId="0" xfId="42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right"/>
    </xf>
    <xf numFmtId="0" fontId="49" fillId="0" borderId="0" xfId="0" applyFont="1" applyBorder="1" applyAlignment="1">
      <alignment horizontal="center" vertical="center" wrapText="1"/>
    </xf>
    <xf numFmtId="0" fontId="46" fillId="0" borderId="0" xfId="61" applyFont="1" applyBorder="1" applyAlignment="1">
      <alignment vertical="top"/>
      <protection/>
    </xf>
    <xf numFmtId="0" fontId="10" fillId="0" borderId="0" xfId="63" applyFont="1" applyBorder="1">
      <alignment/>
      <protection/>
    </xf>
    <xf numFmtId="0" fontId="10" fillId="0" borderId="0" xfId="59" applyFont="1" applyBorder="1" applyAlignment="1">
      <alignment horizontal="left" vertical="center"/>
      <protection/>
    </xf>
    <xf numFmtId="0" fontId="10" fillId="0" borderId="0" xfId="59" applyFont="1" applyBorder="1" applyAlignment="1">
      <alignment horizontal="right"/>
      <protection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right"/>
    </xf>
    <xf numFmtId="0" fontId="5" fillId="0" borderId="0" xfId="60" applyFont="1" applyAlignment="1">
      <alignment horizontal="center"/>
      <protection/>
    </xf>
    <xf numFmtId="181" fontId="30" fillId="0" borderId="0" xfId="44" applyFont="1" applyAlignment="1">
      <alignment horizontal="right"/>
    </xf>
    <xf numFmtId="203" fontId="46" fillId="0" borderId="0" xfId="0" applyNumberFormat="1" applyFont="1" applyAlignment="1">
      <alignment horizontal="center"/>
    </xf>
    <xf numFmtId="179" fontId="46" fillId="0" borderId="0" xfId="44" applyNumberFormat="1" applyFont="1" applyAlignment="1">
      <alignment horizontal="right" vertical="center"/>
    </xf>
    <xf numFmtId="181" fontId="12" fillId="0" borderId="0" xfId="42" applyFont="1" applyAlignment="1">
      <alignment horizontal="right"/>
    </xf>
    <xf numFmtId="179" fontId="0" fillId="0" borderId="0" xfId="66" applyNumberFormat="1" applyAlignment="1">
      <alignment horizontal="left" vertical="center"/>
      <protection/>
    </xf>
    <xf numFmtId="179" fontId="28" fillId="0" borderId="0" xfId="60" applyNumberFormat="1" applyFont="1" applyAlignment="1">
      <alignment horizontal="center"/>
      <protection/>
    </xf>
    <xf numFmtId="0" fontId="9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30" fillId="0" borderId="0" xfId="0" applyFont="1" applyAlignment="1">
      <alignment horizontal="center" vertical="top"/>
    </xf>
    <xf numFmtId="179" fontId="16" fillId="0" borderId="0" xfId="0" applyNumberFormat="1" applyFont="1" applyAlignment="1">
      <alignment horizontal="right" vertical="top" wrapText="1"/>
    </xf>
    <xf numFmtId="179" fontId="5" fillId="0" borderId="0" xfId="0" applyNumberFormat="1" applyFont="1" applyAlignment="1">
      <alignment horizontal="right" vertical="top" wrapText="1"/>
    </xf>
    <xf numFmtId="15" fontId="33" fillId="0" borderId="0" xfId="59" applyNumberFormat="1" applyFont="1" applyAlignment="1">
      <alignment horizontal="right" vertical="center" wrapText="1"/>
      <protection/>
    </xf>
    <xf numFmtId="0" fontId="30" fillId="0" borderId="0" xfId="61" applyFont="1" applyAlignment="1">
      <alignment horizontal="right" vertical="top" wrapText="1"/>
      <protection/>
    </xf>
    <xf numFmtId="0" fontId="9" fillId="0" borderId="0" xfId="59" applyFont="1" applyAlignment="1">
      <alignment horizontal="left" vertical="center"/>
      <protection/>
    </xf>
    <xf numFmtId="0" fontId="5" fillId="0" borderId="0" xfId="0" applyFont="1" applyAlignment="1">
      <alignment horizontal="left" vertical="center"/>
    </xf>
    <xf numFmtId="203" fontId="30" fillId="0" borderId="0" xfId="44" applyNumberFormat="1" applyFont="1" applyAlignment="1">
      <alignment horizontal="right" vertical="top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2" xfId="58"/>
    <cellStyle name="Normal_BAL" xfId="59"/>
    <cellStyle name="Normal_Financial statements 2000 Alcomet" xfId="60"/>
    <cellStyle name="Normal_Financial statements_bg model 2002" xfId="61"/>
    <cellStyle name="Normal_Financial statements_bg model 2002 2" xfId="62"/>
    <cellStyle name="Normal_FS_SOPHARMA_2005 (2)" xfId="63"/>
    <cellStyle name="Normal_P&amp;L" xfId="64"/>
    <cellStyle name="Normal_P&amp;L_Financial statements_bg model 2002" xfId="65"/>
    <cellStyle name="Normal_Sheet2" xfId="66"/>
    <cellStyle name="Normal_SOPHARMA_FS_01_12_2007_predvaritelen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AAUDSERVER\Audit-Share\My%20Documents\MESECHNI%20OTCHETI%202011\IV-to%20tr-e\m.12\SOPHARMA_FS%2031.12.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afileserver\Audit-Share\My%20Documents\MESECHNI%20OTCHETI%202007\IV-to%20tr-e%202007\m.12\SOPHARMA_FS_01_12_2007_predvaritel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r\AppData\Local\Microsoft\Windows\INetCache\Content.Outlook\ZBUWZHGU\PETKOVA%20%20RABOTEN-31.12.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r\AppData\Local\Microsoft\Windows\INetCache\Content.Outlook\ZBUWZHGU\PETKOVA%20%20RABOTEN-31.12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SFP"/>
      <sheetName val="CFS"/>
      <sheetName val="EQS"/>
    </sheetNames>
    <sheetDataSet>
      <sheetData sheetId="2">
        <row r="62">
          <cell r="A62" t="str">
            <v>Финансов директор: </v>
          </cell>
        </row>
        <row r="63">
          <cell r="A63" t="str">
            <v>Борис Борисов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S "/>
      <sheetName val="EQS"/>
    </sheetNames>
    <sheetDataSet>
      <sheetData sheetId="0">
        <row r="50">
          <cell r="A50" t="str">
            <v>Йорданка Петкова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4"/>
      <sheetName val="3-10"/>
      <sheetName val=" РДИ ЗА ОСН. М-ЛИ"/>
      <sheetName val="НЕПРОИЗВ. М-ЛИ"/>
      <sheetName val="3a "/>
      <sheetName val="11-12"/>
      <sheetName val="13"/>
      <sheetName val="13 а"/>
      <sheetName val="14"/>
      <sheetName val="15"/>
      <sheetName val="15 a"/>
      <sheetName val="15 b"/>
      <sheetName val="ЗАЛОЗИ ПО КРЕДИТИ"/>
      <sheetName val="16"/>
      <sheetName val="16 a"/>
      <sheetName val="17"/>
      <sheetName val="17 a"/>
      <sheetName val="17 b"/>
      <sheetName val="17 с"/>
      <sheetName val="ЗАЛОЗИ "/>
      <sheetName val="18"/>
      <sheetName val="18 а"/>
      <sheetName val="19"/>
      <sheetName val="19 а"/>
      <sheetName val="20"/>
      <sheetName val="20 a"/>
      <sheetName val="20 b"/>
      <sheetName val="20 c"/>
      <sheetName val="20 c "/>
      <sheetName val="20 d"/>
      <sheetName val="20 d "/>
      <sheetName val=" 20 d"/>
      <sheetName val="21"/>
      <sheetName val="21 а "/>
      <sheetName val="22"/>
      <sheetName val="22 а"/>
      <sheetName val="23"/>
      <sheetName val="МАТЕРИАЛИ"/>
      <sheetName val="ГП "/>
      <sheetName val="ПОЛУФАБРИКАТИ И НП"/>
      <sheetName val="СТОКИ "/>
      <sheetName val="24"/>
      <sheetName val="24 a"/>
      <sheetName val="24 b "/>
      <sheetName val="25"/>
      <sheetName val="25 a"/>
      <sheetName val="26 a"/>
      <sheetName val="26 a a"/>
      <sheetName val="26 b "/>
      <sheetName val="27"/>
      <sheetName val="28"/>
      <sheetName val="28 a"/>
      <sheetName val="28 b"/>
      <sheetName val="28 c"/>
      <sheetName val="28 d"/>
      <sheetName val="29"/>
      <sheetName val="29 а"/>
      <sheetName val="30"/>
      <sheetName val=" 30 a"/>
      <sheetName val="31"/>
      <sheetName val="32 "/>
      <sheetName val="33"/>
      <sheetName val="33 a"/>
      <sheetName val="34"/>
      <sheetName val="34 a"/>
      <sheetName val="34 b"/>
      <sheetName val="34 c"/>
      <sheetName val="35"/>
      <sheetName val="36-40"/>
      <sheetName val="41"/>
      <sheetName val="41 а"/>
      <sheetName val="42"/>
      <sheetName val="42 - ОБОБЩЕНА"/>
      <sheetName val="42.1 - кредитен риск"/>
      <sheetName val="42.2-кред.риск - нотка"/>
      <sheetName val="42.2-кр. риск - засечка"/>
      <sheetName val="42.3-кредитен риск"/>
      <sheetName val="42.4-кредитен риск"/>
      <sheetName val="42 -валутен риск"/>
      <sheetName val="42-валутна чувст."/>
      <sheetName val="42 - матуритет"/>
      <sheetName val="42 - лихвен анализ  "/>
      <sheetName val="42-лихвена чувст."/>
      <sheetName val="42 - капиталов риск"/>
      <sheetName val="43- сегменти"/>
      <sheetName val="44 - свързани лица"/>
      <sheetName val="44-сделки свързани лица"/>
      <sheetName val="45"/>
      <sheetName val="45.1"/>
    </sheetNames>
    <sheetDataSet>
      <sheetData sheetId="54">
        <row r="10">
          <cell r="D10">
            <v>0.3207555028949417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-10"/>
      <sheetName val=" РДИ ЗА ОСН. М-ЛИ"/>
      <sheetName val="НЕПРОИЗВ. М-ЛИ"/>
      <sheetName val="3a "/>
      <sheetName val="11-12"/>
      <sheetName val="13"/>
      <sheetName val="13 а"/>
      <sheetName val="14"/>
      <sheetName val="15"/>
      <sheetName val="15 a"/>
      <sheetName val="15 b"/>
      <sheetName val="ЗАЛОЗИ ПО КРЕДИТИ"/>
      <sheetName val="16"/>
      <sheetName val="16 a"/>
      <sheetName val="17"/>
      <sheetName val="17 a"/>
      <sheetName val="17 b"/>
      <sheetName val="17 с"/>
      <sheetName val="ЗАЛОЗИ "/>
      <sheetName val="18"/>
      <sheetName val="18 а"/>
      <sheetName val="19"/>
      <sheetName val="19 а"/>
      <sheetName val="20"/>
      <sheetName val="20 a"/>
      <sheetName val="20 b"/>
      <sheetName val="20 c"/>
      <sheetName val="20 c "/>
      <sheetName val="20 d"/>
      <sheetName val="20 d "/>
      <sheetName val=" 20 d"/>
      <sheetName val="21"/>
      <sheetName val="21 а "/>
      <sheetName val="22"/>
      <sheetName val="22 а"/>
      <sheetName val="22 b"/>
      <sheetName val="23"/>
      <sheetName val="МАТЕРИАЛИ"/>
      <sheetName val="ГП "/>
      <sheetName val="ПОЛУФАБРИКАТИ И НП"/>
      <sheetName val="СТОКИ "/>
      <sheetName val="24"/>
      <sheetName val="24 a"/>
      <sheetName val="24 b "/>
      <sheetName val="25"/>
      <sheetName val="25 a"/>
      <sheetName val="26 a"/>
      <sheetName val="26 a a"/>
      <sheetName val="26 b "/>
      <sheetName val="27"/>
      <sheetName val="28"/>
      <sheetName val="28 a"/>
      <sheetName val="28 b"/>
      <sheetName val="28 c"/>
      <sheetName val="28 d"/>
      <sheetName val="29"/>
      <sheetName val="29 а"/>
      <sheetName val="30"/>
      <sheetName val=" 30 a"/>
      <sheetName val="31"/>
      <sheetName val="32 "/>
      <sheetName val="33"/>
      <sheetName val="33 a"/>
      <sheetName val="34"/>
      <sheetName val="34 a"/>
      <sheetName val="34 b"/>
      <sheetName val="34 c"/>
      <sheetName val="35"/>
      <sheetName val="36-40"/>
      <sheetName val="41"/>
      <sheetName val="41 а"/>
      <sheetName val="42"/>
      <sheetName val="42 - ОБОБЩЕНА"/>
      <sheetName val="42.1 - кредитен риск"/>
      <sheetName val="42.2-кр. риск - засечка"/>
      <sheetName val="42.2-кред.риск - нотка"/>
      <sheetName val="42.3-кредитен риск"/>
      <sheetName val="42.4-кредитен риск"/>
      <sheetName val="42 -валутен риск"/>
      <sheetName val="42-валутна чувст."/>
      <sheetName val="42 - матуритет"/>
      <sheetName val="42 - лихвен анализ  "/>
      <sheetName val="42-лихвена чувст."/>
      <sheetName val="42 - капиталов риск"/>
      <sheetName val="43- сегменти"/>
      <sheetName val="44 - свързани лица - по МСС"/>
      <sheetName val="44-сделки свързани лица по МСС"/>
      <sheetName val="45-свързани лица по ДОПК"/>
    </sheetNames>
    <sheetDataSet>
      <sheetData sheetId="53">
        <row r="31">
          <cell r="C31">
            <v>-41</v>
          </cell>
        </row>
        <row r="32">
          <cell r="C32">
            <v>4</v>
          </cell>
        </row>
      </sheetData>
      <sheetData sheetId="54">
        <row r="10">
          <cell r="D10">
            <v>0.22237812851200248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selection activeCell="A1" sqref="A1"/>
    </sheetView>
  </sheetViews>
  <sheetFormatPr defaultColWidth="0" defaultRowHeight="12.75" customHeight="1" zeroHeight="1"/>
  <cols>
    <col min="1" max="2" width="9.28125" style="27" customWidth="1"/>
    <col min="3" max="3" width="15.7109375" style="27" customWidth="1"/>
    <col min="4" max="9" width="9.28125" style="27" customWidth="1"/>
    <col min="10" max="16384" width="9.28125" style="27" hidden="1" customWidth="1"/>
  </cols>
  <sheetData>
    <row r="1" spans="1:8" ht="18.75">
      <c r="A1" s="25" t="s">
        <v>0</v>
      </c>
      <c r="B1" s="26"/>
      <c r="C1" s="26"/>
      <c r="D1" s="31" t="s">
        <v>35</v>
      </c>
      <c r="E1" s="26"/>
      <c r="F1" s="26"/>
      <c r="G1" s="26"/>
      <c r="H1" s="26"/>
    </row>
    <row r="2" ht="12.75"/>
    <row r="3" ht="12.75"/>
    <row r="4" ht="12.75"/>
    <row r="5" spans="1:9" ht="18.75">
      <c r="A5" s="28" t="s">
        <v>19</v>
      </c>
      <c r="D5" s="16" t="s">
        <v>57</v>
      </c>
      <c r="E5" s="57"/>
      <c r="F5" s="29"/>
      <c r="G5" s="29"/>
      <c r="H5" s="29"/>
      <c r="I5" s="29"/>
    </row>
    <row r="6" spans="1:9" ht="17.25" customHeight="1">
      <c r="A6" s="28"/>
      <c r="D6" s="16" t="s">
        <v>62</v>
      </c>
      <c r="E6" s="57"/>
      <c r="F6" s="29"/>
      <c r="G6" s="29"/>
      <c r="H6" s="29"/>
      <c r="I6" s="29"/>
    </row>
    <row r="7" spans="1:9" ht="18.75">
      <c r="A7" s="28"/>
      <c r="D7" s="16" t="s">
        <v>103</v>
      </c>
      <c r="E7" s="57"/>
      <c r="F7" s="29"/>
      <c r="G7" s="29"/>
      <c r="H7" s="29"/>
      <c r="I7" s="29"/>
    </row>
    <row r="8" spans="1:9" ht="18.75">
      <c r="A8" s="28"/>
      <c r="D8" s="16" t="s">
        <v>116</v>
      </c>
      <c r="E8" s="57"/>
      <c r="F8" s="29"/>
      <c r="G8" s="29"/>
      <c r="H8" s="29"/>
      <c r="I8" s="29"/>
    </row>
    <row r="9" spans="1:9" ht="16.5">
      <c r="A9" s="30"/>
      <c r="D9" s="16" t="s">
        <v>140</v>
      </c>
      <c r="E9" s="57"/>
      <c r="F9" s="30"/>
      <c r="G9" s="29"/>
      <c r="H9" s="29"/>
      <c r="I9" s="29"/>
    </row>
    <row r="10" spans="1:9" ht="18.75">
      <c r="A10" s="28"/>
      <c r="D10" s="29"/>
      <c r="E10" s="29"/>
      <c r="F10" s="29"/>
      <c r="G10" s="29"/>
      <c r="H10" s="29"/>
      <c r="I10" s="29"/>
    </row>
    <row r="11" spans="1:9" ht="18.75">
      <c r="A11" s="28"/>
      <c r="D11" s="16"/>
      <c r="E11" s="16"/>
      <c r="F11" s="16"/>
      <c r="G11" s="29"/>
      <c r="H11" s="29"/>
      <c r="I11" s="29"/>
    </row>
    <row r="12" spans="1:7" ht="18.75">
      <c r="A12" s="28" t="s">
        <v>16</v>
      </c>
      <c r="D12" s="16" t="s">
        <v>57</v>
      </c>
      <c r="E12" s="54"/>
      <c r="F12" s="54"/>
      <c r="G12" s="55"/>
    </row>
    <row r="13" spans="4:9" ht="16.5">
      <c r="D13" s="16"/>
      <c r="E13" s="54"/>
      <c r="F13" s="54"/>
      <c r="G13" s="57"/>
      <c r="H13" s="29"/>
      <c r="I13" s="29"/>
    </row>
    <row r="14" spans="1:9" ht="18.75">
      <c r="A14" s="28" t="s">
        <v>88</v>
      </c>
      <c r="D14" s="16" t="s">
        <v>87</v>
      </c>
      <c r="E14" s="54"/>
      <c r="F14" s="54"/>
      <c r="G14" s="57"/>
      <c r="H14" s="29"/>
      <c r="I14" s="29"/>
    </row>
    <row r="15" spans="1:9" ht="18.75">
      <c r="A15" s="28"/>
      <c r="D15" s="16"/>
      <c r="E15" s="54"/>
      <c r="F15" s="54"/>
      <c r="G15" s="57"/>
      <c r="H15" s="29"/>
      <c r="I15" s="29"/>
    </row>
    <row r="16" spans="1:9" ht="18.75">
      <c r="A16" s="28" t="s">
        <v>33</v>
      </c>
      <c r="B16" s="28"/>
      <c r="C16" s="28"/>
      <c r="D16" s="16" t="s">
        <v>56</v>
      </c>
      <c r="E16" s="54"/>
      <c r="F16" s="54"/>
      <c r="G16" s="57"/>
      <c r="H16" s="29"/>
      <c r="I16" s="29"/>
    </row>
    <row r="17" spans="1:9" ht="18.75">
      <c r="A17" s="28"/>
      <c r="B17" s="28"/>
      <c r="C17" s="28"/>
      <c r="D17" s="16"/>
      <c r="E17" s="54"/>
      <c r="F17" s="54"/>
      <c r="G17" s="57"/>
      <c r="H17" s="29"/>
      <c r="I17" s="29"/>
    </row>
    <row r="18" spans="1:9" ht="18.75">
      <c r="A18" s="28"/>
      <c r="D18" s="16"/>
      <c r="E18" s="54"/>
      <c r="F18" s="54"/>
      <c r="G18" s="55"/>
      <c r="H18" s="28"/>
      <c r="I18" s="28"/>
    </row>
    <row r="19" spans="1:7" ht="18.75">
      <c r="A19" s="28" t="s">
        <v>1</v>
      </c>
      <c r="D19" s="16" t="s">
        <v>50</v>
      </c>
      <c r="E19" s="54"/>
      <c r="F19" s="54"/>
      <c r="G19" s="55"/>
    </row>
    <row r="20" spans="1:7" ht="18.75">
      <c r="A20" s="28"/>
      <c r="D20" s="16" t="s">
        <v>51</v>
      </c>
      <c r="E20" s="54"/>
      <c r="F20" s="54"/>
      <c r="G20" s="55"/>
    </row>
    <row r="21" spans="1:7" ht="18.75">
      <c r="A21" s="28"/>
      <c r="D21" s="29"/>
      <c r="E21" s="57"/>
      <c r="F21" s="57"/>
      <c r="G21" s="55"/>
    </row>
    <row r="22" spans="1:7" ht="18.75">
      <c r="A22" s="28"/>
      <c r="D22" s="16"/>
      <c r="E22" s="55"/>
      <c r="F22" s="55"/>
      <c r="G22" s="55"/>
    </row>
    <row r="23" spans="1:7" ht="18.75">
      <c r="A23" s="28" t="s">
        <v>105</v>
      </c>
      <c r="C23" s="62"/>
      <c r="D23" s="16" t="s">
        <v>52</v>
      </c>
      <c r="E23" s="54"/>
      <c r="F23" s="55"/>
      <c r="G23" s="55"/>
    </row>
    <row r="24" spans="1:7" ht="18.75">
      <c r="A24" s="28"/>
      <c r="C24" s="62"/>
      <c r="D24" s="16" t="s">
        <v>53</v>
      </c>
      <c r="E24" s="54"/>
      <c r="F24" s="55"/>
      <c r="G24" s="58"/>
    </row>
    <row r="25" spans="1:7" ht="18.75">
      <c r="A25" s="28"/>
      <c r="C25" s="62"/>
      <c r="D25" s="16" t="s">
        <v>72</v>
      </c>
      <c r="E25" s="54"/>
      <c r="F25" s="55"/>
      <c r="G25" s="58"/>
    </row>
    <row r="26" spans="1:7" ht="18.75">
      <c r="A26" s="28"/>
      <c r="C26" s="62"/>
      <c r="D26" s="16" t="s">
        <v>127</v>
      </c>
      <c r="E26" s="54"/>
      <c r="F26" s="55"/>
      <c r="G26" s="58"/>
    </row>
    <row r="27" spans="1:7" ht="18.75">
      <c r="A27" s="28"/>
      <c r="D27" s="16" t="s">
        <v>159</v>
      </c>
      <c r="E27" s="58"/>
      <c r="F27" s="58"/>
      <c r="G27" s="58"/>
    </row>
    <row r="28" spans="1:7" ht="18.75">
      <c r="A28" s="28"/>
      <c r="C28" s="29"/>
      <c r="D28" s="16" t="s">
        <v>106</v>
      </c>
      <c r="E28" s="57"/>
      <c r="F28" s="55"/>
      <c r="G28" s="58"/>
    </row>
    <row r="29" spans="1:7" ht="18.75">
      <c r="A29" s="28"/>
      <c r="D29" s="16"/>
      <c r="E29" s="58"/>
      <c r="F29" s="55"/>
      <c r="G29" s="58"/>
    </row>
    <row r="30" spans="1:9" ht="18.75">
      <c r="A30" s="28" t="s">
        <v>2</v>
      </c>
      <c r="D30" s="16" t="s">
        <v>54</v>
      </c>
      <c r="E30" s="54"/>
      <c r="F30" s="54"/>
      <c r="G30" s="54"/>
      <c r="H30" s="28"/>
      <c r="I30" s="28"/>
    </row>
    <row r="31" spans="1:9" ht="18.75">
      <c r="A31" s="28"/>
      <c r="D31" s="16" t="s">
        <v>55</v>
      </c>
      <c r="E31" s="54"/>
      <c r="F31" s="54"/>
      <c r="G31" s="54"/>
      <c r="H31" s="28"/>
      <c r="I31" s="28"/>
    </row>
    <row r="32" spans="1:7" ht="18.75">
      <c r="A32" s="28"/>
      <c r="D32" s="16" t="s">
        <v>79</v>
      </c>
      <c r="E32" s="54"/>
      <c r="F32" s="54"/>
      <c r="G32" s="54"/>
    </row>
    <row r="33" spans="1:7" ht="18.75">
      <c r="A33" s="28"/>
      <c r="D33" s="16" t="s">
        <v>114</v>
      </c>
      <c r="E33" s="54"/>
      <c r="F33" s="54"/>
      <c r="G33" s="54"/>
    </row>
    <row r="34" spans="1:7" ht="18.75">
      <c r="A34" s="28"/>
      <c r="D34" s="16" t="s">
        <v>80</v>
      </c>
      <c r="E34" s="54"/>
      <c r="F34" s="54"/>
      <c r="G34" s="54"/>
    </row>
    <row r="35" spans="1:7" ht="18.75">
      <c r="A35" s="28"/>
      <c r="D35" s="16" t="s">
        <v>76</v>
      </c>
      <c r="E35" s="54"/>
      <c r="F35" s="54"/>
      <c r="G35" s="54"/>
    </row>
    <row r="36" spans="1:7" ht="18.75">
      <c r="A36" s="28"/>
      <c r="D36" s="16" t="s">
        <v>115</v>
      </c>
      <c r="E36" s="54"/>
      <c r="F36" s="54"/>
      <c r="G36" s="54"/>
    </row>
    <row r="37" spans="1:7" ht="18.75">
      <c r="A37" s="28"/>
      <c r="D37" s="16"/>
      <c r="E37" s="58"/>
      <c r="F37" s="55"/>
      <c r="G37" s="58"/>
    </row>
    <row r="38" spans="1:7" ht="18.75">
      <c r="A38" s="28" t="s">
        <v>20</v>
      </c>
      <c r="D38" s="29" t="s">
        <v>137</v>
      </c>
      <c r="E38" s="146"/>
      <c r="F38" s="58"/>
      <c r="G38" s="58"/>
    </row>
    <row r="39" spans="1:7" ht="18.75">
      <c r="A39" s="28"/>
      <c r="E39" s="58"/>
      <c r="F39" s="55"/>
      <c r="G39" s="58"/>
    </row>
    <row r="40" spans="1:6" ht="18.75">
      <c r="A40" s="28"/>
      <c r="F40" s="28"/>
    </row>
    <row r="41" spans="1:6" ht="18.75">
      <c r="A41" s="28"/>
      <c r="F41" s="28"/>
    </row>
    <row r="42" spans="1:6" ht="18.75">
      <c r="A42" s="28"/>
      <c r="F42" s="28"/>
    </row>
    <row r="43" spans="1:6" ht="18.75">
      <c r="A43" s="28"/>
      <c r="F43" s="28"/>
    </row>
    <row r="44" spans="1:6" ht="18.75">
      <c r="A44" s="28"/>
      <c r="F44" s="28"/>
    </row>
    <row r="45" spans="1:6" ht="18.75">
      <c r="A45" s="28"/>
      <c r="F45" s="28"/>
    </row>
    <row r="46" spans="1:6" ht="18.75">
      <c r="A46" s="28"/>
      <c r="F46" s="28"/>
    </row>
    <row r="47" ht="12.75"/>
    <row r="48" ht="12.75"/>
    <row r="49" ht="12.75"/>
    <row r="50" ht="12.75"/>
    <row r="51" ht="12.75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61.7109375" style="14" customWidth="1"/>
    <col min="2" max="2" width="10.8515625" style="37" customWidth="1"/>
    <col min="3" max="3" width="11.8515625" style="37" customWidth="1"/>
    <col min="4" max="4" width="1.8515625" style="37" customWidth="1"/>
    <col min="5" max="6" width="10.00390625" style="37" customWidth="1"/>
    <col min="7" max="7" width="7.421875" style="14" customWidth="1"/>
    <col min="8" max="16384" width="9.140625" style="14" customWidth="1"/>
  </cols>
  <sheetData>
    <row r="1" spans="1:6" ht="15">
      <c r="A1" s="278" t="str">
        <f>'Cover '!D1</f>
        <v>СОФАРМА АД</v>
      </c>
      <c r="B1" s="279"/>
      <c r="C1" s="279"/>
      <c r="D1" s="279"/>
      <c r="E1" s="279"/>
      <c r="F1" s="224"/>
    </row>
    <row r="2" spans="1:6" s="40" customFormat="1" ht="15">
      <c r="A2" s="280" t="s">
        <v>189</v>
      </c>
      <c r="B2" s="281"/>
      <c r="C2" s="281"/>
      <c r="D2" s="281"/>
      <c r="E2" s="281"/>
      <c r="F2" s="200"/>
    </row>
    <row r="3" spans="1:6" ht="15">
      <c r="A3" s="82" t="s">
        <v>174</v>
      </c>
      <c r="B3" s="83"/>
      <c r="C3" s="243"/>
      <c r="D3" s="83"/>
      <c r="E3" s="83"/>
      <c r="F3" s="83"/>
    </row>
    <row r="4" spans="1:6" ht="15" customHeight="1">
      <c r="A4" s="112"/>
      <c r="B4" s="282" t="s">
        <v>5</v>
      </c>
      <c r="C4" s="283" t="s">
        <v>176</v>
      </c>
      <c r="D4" s="84"/>
      <c r="E4" s="283" t="s">
        <v>175</v>
      </c>
      <c r="F4" s="201"/>
    </row>
    <row r="5" spans="1:6" ht="12.75" customHeight="1">
      <c r="A5" s="125"/>
      <c r="B5" s="282"/>
      <c r="C5" s="283"/>
      <c r="D5" s="84"/>
      <c r="E5" s="283"/>
      <c r="F5" s="201"/>
    </row>
    <row r="6" spans="1:6" ht="15" customHeight="1">
      <c r="A6" s="113"/>
      <c r="C6" s="244"/>
      <c r="E6" s="144"/>
      <c r="F6" s="144"/>
    </row>
    <row r="7" ht="15">
      <c r="A7" s="102"/>
    </row>
    <row r="8" spans="1:7" ht="15">
      <c r="A8" s="40" t="s">
        <v>64</v>
      </c>
      <c r="B8" s="37">
        <v>3</v>
      </c>
      <c r="C8" s="245">
        <v>206185</v>
      </c>
      <c r="D8" s="98"/>
      <c r="E8" s="245">
        <f>230691</f>
        <v>230691</v>
      </c>
      <c r="F8" s="129"/>
      <c r="G8" s="137"/>
    </row>
    <row r="9" spans="1:8" ht="15">
      <c r="A9" s="40" t="s">
        <v>83</v>
      </c>
      <c r="B9" s="37">
        <v>4</v>
      </c>
      <c r="C9" s="246">
        <v>4189</v>
      </c>
      <c r="D9" s="185"/>
      <c r="E9" s="246">
        <f>4109+25</f>
        <v>4134</v>
      </c>
      <c r="F9" s="129"/>
      <c r="G9" s="115"/>
      <c r="H9" s="116"/>
    </row>
    <row r="10" spans="1:8" ht="27" customHeight="1">
      <c r="A10" s="39" t="s">
        <v>89</v>
      </c>
      <c r="C10" s="245">
        <f>5102+274</f>
        <v>5376</v>
      </c>
      <c r="D10" s="129"/>
      <c r="E10" s="245">
        <v>-6183</v>
      </c>
      <c r="F10" s="129"/>
      <c r="G10" s="115"/>
      <c r="H10" s="116"/>
    </row>
    <row r="11" spans="1:8" ht="15">
      <c r="A11" s="40" t="s">
        <v>90</v>
      </c>
      <c r="B11" s="108">
        <v>5</v>
      </c>
      <c r="C11" s="245">
        <v>-70095</v>
      </c>
      <c r="D11" s="129"/>
      <c r="E11" s="245">
        <v>-75486</v>
      </c>
      <c r="F11" s="129"/>
      <c r="G11" s="115"/>
      <c r="H11" s="116"/>
    </row>
    <row r="12" spans="1:8" ht="15">
      <c r="A12" s="40" t="s">
        <v>3</v>
      </c>
      <c r="B12" s="37">
        <v>6</v>
      </c>
      <c r="C12" s="246">
        <f>-36388+59</f>
        <v>-36329</v>
      </c>
      <c r="D12" s="129"/>
      <c r="E12" s="246">
        <f>-34974</f>
        <v>-34974</v>
      </c>
      <c r="F12" s="129"/>
      <c r="G12" s="115"/>
      <c r="H12" s="116"/>
    </row>
    <row r="13" spans="1:8" ht="15">
      <c r="A13" s="40" t="s">
        <v>8</v>
      </c>
      <c r="B13" s="37">
        <v>7</v>
      </c>
      <c r="C13" s="245">
        <v>-49804</v>
      </c>
      <c r="D13" s="129"/>
      <c r="E13" s="245">
        <v>-49203</v>
      </c>
      <c r="F13" s="129"/>
      <c r="G13" s="115"/>
      <c r="H13" s="116"/>
    </row>
    <row r="14" spans="1:8" ht="15">
      <c r="A14" s="40" t="s">
        <v>61</v>
      </c>
      <c r="B14" s="37" t="s">
        <v>123</v>
      </c>
      <c r="C14" s="245">
        <v>-18230</v>
      </c>
      <c r="D14" s="129"/>
      <c r="E14" s="245">
        <f>-18380+34-1</f>
        <v>-18347</v>
      </c>
      <c r="F14" s="129"/>
      <c r="G14" s="115"/>
      <c r="H14" s="116"/>
    </row>
    <row r="15" spans="1:8" ht="15">
      <c r="A15" s="40" t="s">
        <v>121</v>
      </c>
      <c r="B15" s="37" t="s">
        <v>187</v>
      </c>
      <c r="C15" s="245">
        <v>-8887</v>
      </c>
      <c r="D15" s="98"/>
      <c r="E15" s="245">
        <v>-4594</v>
      </c>
      <c r="F15" s="129"/>
      <c r="G15" s="115"/>
      <c r="H15" s="116"/>
    </row>
    <row r="16" spans="1:8" ht="15">
      <c r="A16" s="82" t="s">
        <v>36</v>
      </c>
      <c r="C16" s="247">
        <f>SUM(C8:C15)</f>
        <v>32405</v>
      </c>
      <c r="D16" s="129"/>
      <c r="E16" s="247">
        <f>SUM(E8:E15)</f>
        <v>46038</v>
      </c>
      <c r="F16" s="225"/>
      <c r="G16" s="115"/>
      <c r="H16" s="116"/>
    </row>
    <row r="17" spans="1:6" ht="7.5" customHeight="1">
      <c r="A17" s="40"/>
      <c r="C17" s="248"/>
      <c r="D17" s="98"/>
      <c r="E17" s="248"/>
      <c r="F17" s="130"/>
    </row>
    <row r="18" spans="1:6" ht="15">
      <c r="A18" s="40" t="s">
        <v>154</v>
      </c>
      <c r="B18" s="37">
        <v>10</v>
      </c>
      <c r="C18" s="249">
        <v>-7373</v>
      </c>
      <c r="D18" s="98"/>
      <c r="E18" s="249">
        <f>-677-14455-3</f>
        <v>-15135</v>
      </c>
      <c r="F18" s="226"/>
    </row>
    <row r="19" spans="1:6" ht="6" customHeight="1">
      <c r="A19" s="40"/>
      <c r="C19" s="248"/>
      <c r="D19" s="98"/>
      <c r="E19" s="248"/>
      <c r="F19" s="130"/>
    </row>
    <row r="20" spans="1:6" ht="15">
      <c r="A20" s="40" t="s">
        <v>81</v>
      </c>
      <c r="B20" s="37">
        <v>11</v>
      </c>
      <c r="C20" s="245">
        <v>13032</v>
      </c>
      <c r="D20" s="98"/>
      <c r="E20" s="245">
        <v>16966</v>
      </c>
      <c r="F20" s="129"/>
    </row>
    <row r="21" spans="1:6" ht="15">
      <c r="A21" s="40" t="s">
        <v>82</v>
      </c>
      <c r="B21" s="37">
        <v>12</v>
      </c>
      <c r="C21" s="245">
        <v>-7079</v>
      </c>
      <c r="D21" s="129"/>
      <c r="E21" s="245">
        <v>-2611</v>
      </c>
      <c r="F21" s="129"/>
    </row>
    <row r="22" spans="1:6" ht="15">
      <c r="A22" s="102" t="s">
        <v>118</v>
      </c>
      <c r="C22" s="247">
        <f>C20+C21</f>
        <v>5953</v>
      </c>
      <c r="D22" s="129"/>
      <c r="E22" s="247">
        <f>E20+E21</f>
        <v>14355</v>
      </c>
      <c r="F22" s="225"/>
    </row>
    <row r="23" spans="1:6" ht="8.25" customHeight="1">
      <c r="A23" s="85"/>
      <c r="C23" s="248"/>
      <c r="D23" s="103"/>
      <c r="E23" s="248"/>
      <c r="F23" s="130"/>
    </row>
    <row r="24" spans="1:6" ht="15">
      <c r="A24" s="82" t="s">
        <v>91</v>
      </c>
      <c r="C24" s="250">
        <f>C16+C22+C18</f>
        <v>30985</v>
      </c>
      <c r="D24" s="98"/>
      <c r="E24" s="250">
        <f>E16+E22+E18</f>
        <v>45258</v>
      </c>
      <c r="F24" s="225"/>
    </row>
    <row r="25" spans="1:6" ht="7.5" customHeight="1">
      <c r="A25" s="82"/>
      <c r="C25" s="251"/>
      <c r="D25" s="98"/>
      <c r="E25" s="251"/>
      <c r="F25" s="131"/>
    </row>
    <row r="26" spans="1:6" ht="15">
      <c r="A26" s="40" t="s">
        <v>92</v>
      </c>
      <c r="B26" s="37">
        <v>13</v>
      </c>
      <c r="C26" s="245">
        <v>-3020</v>
      </c>
      <c r="D26" s="98"/>
      <c r="E26" s="245">
        <v>-4876</v>
      </c>
      <c r="F26" s="129"/>
    </row>
    <row r="27" spans="1:6" ht="15">
      <c r="A27" s="82"/>
      <c r="B27" s="36"/>
      <c r="C27" s="252"/>
      <c r="D27" s="129"/>
      <c r="E27" s="252"/>
      <c r="F27" s="227"/>
    </row>
    <row r="28" spans="1:8" ht="15">
      <c r="A28" s="82" t="s">
        <v>122</v>
      </c>
      <c r="B28" s="142"/>
      <c r="C28" s="250">
        <f>C24+C26</f>
        <v>27965</v>
      </c>
      <c r="D28" s="99"/>
      <c r="E28" s="250">
        <f>E24+E26</f>
        <v>40382</v>
      </c>
      <c r="F28" s="225"/>
      <c r="G28" s="115"/>
      <c r="H28" s="116"/>
    </row>
    <row r="29" spans="1:6" ht="8.25" customHeight="1">
      <c r="A29" s="82"/>
      <c r="B29" s="36"/>
      <c r="C29" s="253"/>
      <c r="D29" s="99"/>
      <c r="E29" s="253"/>
      <c r="F29" s="126"/>
    </row>
    <row r="30" spans="1:6" ht="15">
      <c r="A30" s="101" t="s">
        <v>111</v>
      </c>
      <c r="B30" s="123"/>
      <c r="C30" s="254"/>
      <c r="D30" s="36"/>
      <c r="E30" s="254"/>
      <c r="F30" s="136"/>
    </row>
    <row r="31" spans="1:6" ht="30">
      <c r="A31" s="122" t="s">
        <v>158</v>
      </c>
      <c r="B31" s="123"/>
      <c r="C31" s="255"/>
      <c r="D31" s="127"/>
      <c r="E31" s="255"/>
      <c r="F31" s="147"/>
    </row>
    <row r="32" spans="1:11" ht="30">
      <c r="A32" s="188" t="s">
        <v>155</v>
      </c>
      <c r="B32" s="37">
        <v>20</v>
      </c>
      <c r="C32" s="256">
        <v>-637</v>
      </c>
      <c r="D32" s="98"/>
      <c r="E32" s="256">
        <v>-60</v>
      </c>
      <c r="F32" s="148"/>
      <c r="I32" s="115"/>
      <c r="K32" s="115"/>
    </row>
    <row r="33" spans="1:6" ht="30">
      <c r="A33" s="106" t="s">
        <v>153</v>
      </c>
      <c r="B33" s="37">
        <v>34</v>
      </c>
      <c r="C33" s="257">
        <v>-158</v>
      </c>
      <c r="D33" s="149"/>
      <c r="E33" s="257">
        <v>16</v>
      </c>
      <c r="F33" s="150"/>
    </row>
    <row r="34" spans="1:6" ht="15">
      <c r="A34" s="106" t="s">
        <v>141</v>
      </c>
      <c r="B34" s="37">
        <v>15</v>
      </c>
      <c r="C34" s="256">
        <v>-41</v>
      </c>
      <c r="D34" s="105"/>
      <c r="E34" s="256">
        <v>196</v>
      </c>
      <c r="F34" s="150"/>
    </row>
    <row r="35" spans="1:6" ht="30">
      <c r="A35" s="106" t="s">
        <v>142</v>
      </c>
      <c r="B35" s="37">
        <v>13</v>
      </c>
      <c r="C35" s="258">
        <v>4</v>
      </c>
      <c r="D35" s="150"/>
      <c r="E35" s="258">
        <v>-20</v>
      </c>
      <c r="F35" s="226"/>
    </row>
    <row r="36" spans="1:6" ht="15">
      <c r="A36" s="104" t="s">
        <v>109</v>
      </c>
      <c r="B36" s="37">
        <v>14</v>
      </c>
      <c r="C36" s="151">
        <f>SUM(C32:C35)</f>
        <v>-832</v>
      </c>
      <c r="D36" s="150"/>
      <c r="E36" s="151">
        <f>SUM(E32:E35)</f>
        <v>132</v>
      </c>
      <c r="F36" s="228"/>
    </row>
    <row r="37" spans="1:6" ht="9" customHeight="1">
      <c r="A37" s="104"/>
      <c r="C37" s="259"/>
      <c r="D37" s="239"/>
      <c r="E37" s="259"/>
      <c r="F37" s="229"/>
    </row>
    <row r="38" spans="1:6" ht="15.75" thickBot="1">
      <c r="A38" s="104" t="s">
        <v>94</v>
      </c>
      <c r="B38" s="123"/>
      <c r="C38" s="260">
        <f>C36+C28</f>
        <v>27133</v>
      </c>
      <c r="D38" s="121"/>
      <c r="E38" s="260">
        <f>E36+E28</f>
        <v>40514</v>
      </c>
      <c r="F38" s="230"/>
    </row>
    <row r="39" spans="1:6" ht="9.75" customHeight="1" thickTop="1">
      <c r="A39" s="107"/>
      <c r="B39" s="123"/>
      <c r="C39" s="261"/>
      <c r="D39" s="121"/>
      <c r="E39" s="261"/>
      <c r="F39" s="128"/>
    </row>
    <row r="40" spans="1:6" ht="9.75" customHeight="1">
      <c r="A40" s="107"/>
      <c r="B40" s="123"/>
      <c r="C40" s="261"/>
      <c r="D40" s="121"/>
      <c r="E40" s="261"/>
      <c r="F40" s="128"/>
    </row>
    <row r="41" spans="1:6" ht="15">
      <c r="A41" s="40" t="s">
        <v>156</v>
      </c>
      <c r="B41" s="37">
        <v>28</v>
      </c>
      <c r="C41" s="240">
        <f>'[4]28 d'!$D$10</f>
        <v>0.22237812851200248</v>
      </c>
      <c r="D41" s="241"/>
      <c r="E41" s="240">
        <f>'[3]28 d'!$D$10</f>
        <v>0.3207555028949417</v>
      </c>
      <c r="F41" s="155"/>
    </row>
    <row r="42" spans="1:4" ht="15">
      <c r="A42" s="53"/>
      <c r="D42" s="152"/>
    </row>
    <row r="43" spans="1:4" ht="15">
      <c r="A43" s="53"/>
      <c r="D43" s="152"/>
    </row>
    <row r="44" spans="1:4" ht="15">
      <c r="A44" s="53"/>
      <c r="D44" s="152"/>
    </row>
    <row r="45" spans="1:3" ht="15">
      <c r="A45" s="97" t="s">
        <v>193</v>
      </c>
      <c r="C45" s="143"/>
    </row>
    <row r="46" spans="1:3" ht="15">
      <c r="A46" s="97"/>
      <c r="C46" s="143"/>
    </row>
    <row r="47" spans="1:3" ht="15">
      <c r="A47" s="97"/>
      <c r="C47" s="143"/>
    </row>
    <row r="49" spans="1:3" ht="15">
      <c r="A49" s="13" t="s">
        <v>65</v>
      </c>
      <c r="C49" s="36"/>
    </row>
    <row r="50" ht="15">
      <c r="A50" s="72" t="s">
        <v>66</v>
      </c>
    </row>
    <row r="51" ht="15">
      <c r="A51" s="72"/>
    </row>
    <row r="52" ht="15">
      <c r="A52" s="13" t="s">
        <v>86</v>
      </c>
    </row>
    <row r="53" ht="15">
      <c r="A53" s="72" t="s">
        <v>87</v>
      </c>
    </row>
    <row r="54" ht="15">
      <c r="A54" s="72"/>
    </row>
    <row r="55" ht="15">
      <c r="A55" s="77" t="s">
        <v>172</v>
      </c>
    </row>
    <row r="56" ht="15">
      <c r="A56" s="139" t="s">
        <v>120</v>
      </c>
    </row>
    <row r="57" ht="15">
      <c r="A57" s="139"/>
    </row>
    <row r="58" ht="15">
      <c r="A58" s="139"/>
    </row>
    <row r="59" ht="15">
      <c r="A59" s="139"/>
    </row>
    <row r="60" ht="15">
      <c r="A60" s="270"/>
    </row>
    <row r="61" spans="1:2" ht="15">
      <c r="A61" s="141"/>
      <c r="B61"/>
    </row>
  </sheetData>
  <sheetProtection/>
  <mergeCells count="5">
    <mergeCell ref="A1:E1"/>
    <mergeCell ref="A2:E2"/>
    <mergeCell ref="B4:B5"/>
    <mergeCell ref="E4:E5"/>
    <mergeCell ref="C4:C5"/>
  </mergeCells>
  <printOptions/>
  <pageMargins left="0.75" right="0.15748031496062992" top="0.4330708661417323" bottom="0.2755905511811024" header="0.2755905511811024" footer="0.15748031496062992"/>
  <pageSetup blackAndWhite="1" firstPageNumber="1" useFirstPageNumber="1" horizontalDpi="600" verticalDpi="600" orientation="portrait" paperSize="9" scale="85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9.140625" style="0" customWidth="1"/>
    <col min="2" max="2" width="10.421875" style="0" customWidth="1"/>
    <col min="3" max="3" width="17.00390625" style="0" customWidth="1"/>
    <col min="4" max="4" width="2.28125" style="0" customWidth="1"/>
    <col min="5" max="5" width="17.57421875" style="0" customWidth="1"/>
    <col min="6" max="6" width="3.421875" style="0" bestFit="1" customWidth="1"/>
  </cols>
  <sheetData>
    <row r="1" spans="1:6" ht="14.25">
      <c r="A1" s="32" t="s">
        <v>35</v>
      </c>
      <c r="B1" s="79"/>
      <c r="C1" s="79"/>
      <c r="D1" s="79"/>
      <c r="E1" s="32"/>
      <c r="F1" s="32"/>
    </row>
    <row r="2" spans="1:6" ht="14.25">
      <c r="A2" s="33" t="s">
        <v>190</v>
      </c>
      <c r="B2" s="80"/>
      <c r="C2" s="80"/>
      <c r="D2" s="80"/>
      <c r="E2" s="33"/>
      <c r="F2" s="33"/>
    </row>
    <row r="3" spans="1:6" ht="14.25">
      <c r="A3" s="33" t="s">
        <v>177</v>
      </c>
      <c r="B3" s="81"/>
      <c r="C3" s="81"/>
      <c r="D3" s="81"/>
      <c r="E3" s="18"/>
      <c r="F3" s="18"/>
    </row>
    <row r="4" spans="1:6" ht="26.25" customHeight="1">
      <c r="A4" s="86"/>
      <c r="B4" s="282" t="s">
        <v>5</v>
      </c>
      <c r="C4" s="283" t="s">
        <v>179</v>
      </c>
      <c r="D4" s="84"/>
      <c r="E4" s="283" t="s">
        <v>178</v>
      </c>
      <c r="F4" s="153"/>
    </row>
    <row r="5" spans="2:6" ht="12" customHeight="1">
      <c r="B5" s="282"/>
      <c r="C5" s="284"/>
      <c r="D5" s="84"/>
      <c r="E5" s="284"/>
      <c r="F5" s="189"/>
    </row>
    <row r="6" spans="2:6" ht="15.75" customHeight="1">
      <c r="B6" s="111"/>
      <c r="C6" s="145"/>
      <c r="D6" s="84"/>
      <c r="E6" s="145"/>
      <c r="F6" s="190"/>
    </row>
    <row r="7" spans="1:6" ht="14.25">
      <c r="A7" s="33" t="s">
        <v>4</v>
      </c>
      <c r="B7" s="38"/>
      <c r="C7" s="38"/>
      <c r="D7" s="38"/>
      <c r="E7" s="38"/>
      <c r="F7" s="38"/>
    </row>
    <row r="8" spans="1:6" ht="14.25">
      <c r="A8" s="33" t="s">
        <v>10</v>
      </c>
      <c r="B8" s="35"/>
      <c r="C8" s="35"/>
      <c r="D8" s="35"/>
      <c r="E8" s="35"/>
      <c r="F8" s="35"/>
    </row>
    <row r="9" spans="1:6" ht="14.25">
      <c r="A9" s="18" t="s">
        <v>37</v>
      </c>
      <c r="B9" s="41">
        <v>15</v>
      </c>
      <c r="C9" s="156">
        <v>211681</v>
      </c>
      <c r="D9" s="41"/>
      <c r="E9" s="156">
        <v>224654</v>
      </c>
      <c r="F9" s="63"/>
    </row>
    <row r="10" spans="1:6" ht="15">
      <c r="A10" s="23" t="s">
        <v>22</v>
      </c>
      <c r="B10" s="41">
        <v>16</v>
      </c>
      <c r="C10" s="156">
        <v>4134</v>
      </c>
      <c r="D10" s="41"/>
      <c r="E10" s="156">
        <v>8524</v>
      </c>
      <c r="F10" s="63"/>
    </row>
    <row r="11" spans="1:6" ht="14.25">
      <c r="A11" s="18" t="s">
        <v>38</v>
      </c>
      <c r="B11" s="41">
        <v>17</v>
      </c>
      <c r="C11" s="156">
        <v>44759</v>
      </c>
      <c r="D11" s="41"/>
      <c r="E11" s="156">
        <v>39329</v>
      </c>
      <c r="F11" s="63"/>
    </row>
    <row r="12" spans="1:6" ht="15">
      <c r="A12" s="23" t="s">
        <v>39</v>
      </c>
      <c r="B12" s="41">
        <v>18</v>
      </c>
      <c r="C12" s="156">
        <v>86809</v>
      </c>
      <c r="D12" s="41"/>
      <c r="E12" s="156">
        <f>87147-1</f>
        <v>87146</v>
      </c>
      <c r="F12" s="63"/>
    </row>
    <row r="13" spans="1:6" ht="15">
      <c r="A13" s="23" t="s">
        <v>124</v>
      </c>
      <c r="B13" s="41">
        <v>19</v>
      </c>
      <c r="C13" s="156">
        <v>6062</v>
      </c>
      <c r="D13" s="41"/>
      <c r="E13" s="156">
        <v>6062</v>
      </c>
      <c r="F13" s="63"/>
    </row>
    <row r="14" spans="1:6" ht="15">
      <c r="A14" s="157" t="s">
        <v>143</v>
      </c>
      <c r="B14" s="41">
        <v>20</v>
      </c>
      <c r="C14" s="156">
        <v>11607</v>
      </c>
      <c r="D14" s="41"/>
      <c r="E14" s="156">
        <f>9620+1</f>
        <v>9621</v>
      </c>
      <c r="F14" s="63"/>
    </row>
    <row r="15" spans="1:6" ht="15">
      <c r="A15" s="118" t="s">
        <v>107</v>
      </c>
      <c r="B15" s="41">
        <v>21</v>
      </c>
      <c r="C15" s="156">
        <v>59725</v>
      </c>
      <c r="D15" s="41"/>
      <c r="E15" s="156">
        <v>91794</v>
      </c>
      <c r="F15" s="186"/>
    </row>
    <row r="16" spans="1:6" ht="15">
      <c r="A16" s="118" t="s">
        <v>108</v>
      </c>
      <c r="B16" s="41">
        <v>22</v>
      </c>
      <c r="C16" s="156">
        <v>11105</v>
      </c>
      <c r="D16" s="41"/>
      <c r="E16" s="156">
        <f>9957-60</f>
        <v>9897</v>
      </c>
      <c r="F16" s="186"/>
    </row>
    <row r="17" spans="1:9" ht="14.25">
      <c r="A17" s="15"/>
      <c r="B17" s="133"/>
      <c r="C17" s="65">
        <f>SUM(C9:C16)</f>
        <v>435882</v>
      </c>
      <c r="D17" s="35"/>
      <c r="E17" s="65">
        <f>SUM(E9:E16)</f>
        <v>477027</v>
      </c>
      <c r="F17" s="66"/>
      <c r="I17" s="153" t="s">
        <v>77</v>
      </c>
    </row>
    <row r="18" spans="1:6" ht="14.25" customHeight="1">
      <c r="A18" s="33" t="s">
        <v>11</v>
      </c>
      <c r="B18" s="35"/>
      <c r="C18" s="64"/>
      <c r="D18" s="35"/>
      <c r="E18" s="64"/>
      <c r="F18" s="64"/>
    </row>
    <row r="19" spans="1:6" ht="15">
      <c r="A19" s="18" t="s">
        <v>7</v>
      </c>
      <c r="B19" s="41">
        <v>23</v>
      </c>
      <c r="C19" s="63">
        <v>68163</v>
      </c>
      <c r="D19" s="41"/>
      <c r="E19" s="63">
        <v>61365</v>
      </c>
      <c r="F19" s="63"/>
    </row>
    <row r="20" spans="1:6" ht="15">
      <c r="A20" s="18" t="s">
        <v>45</v>
      </c>
      <c r="B20" s="41">
        <v>24</v>
      </c>
      <c r="C20" s="63">
        <v>113209</v>
      </c>
      <c r="D20" s="187"/>
      <c r="E20" s="63">
        <f>97015-1</f>
        <v>97014</v>
      </c>
      <c r="F20" s="186"/>
    </row>
    <row r="21" spans="1:6" ht="15">
      <c r="A21" s="18" t="s">
        <v>99</v>
      </c>
      <c r="B21" s="41">
        <v>25</v>
      </c>
      <c r="C21" s="238">
        <v>18632</v>
      </c>
      <c r="D21" s="41"/>
      <c r="E21" s="238">
        <v>27212</v>
      </c>
      <c r="F21" s="186"/>
    </row>
    <row r="22" spans="1:6" ht="15">
      <c r="A22" s="15" t="s">
        <v>128</v>
      </c>
      <c r="B22" s="41" t="s">
        <v>130</v>
      </c>
      <c r="C22" s="63">
        <v>3903</v>
      </c>
      <c r="D22" s="41"/>
      <c r="E22" s="63">
        <f>6047-3</f>
        <v>6044</v>
      </c>
      <c r="F22" s="186"/>
    </row>
    <row r="23" spans="1:6" ht="15">
      <c r="A23" s="15" t="s">
        <v>67</v>
      </c>
      <c r="B23" s="41" t="s">
        <v>131</v>
      </c>
      <c r="C23" s="238">
        <v>6064</v>
      </c>
      <c r="D23" s="41"/>
      <c r="E23" s="238">
        <v>6144</v>
      </c>
      <c r="F23" s="63"/>
    </row>
    <row r="24" spans="1:6" ht="15">
      <c r="A24" s="18" t="s">
        <v>32</v>
      </c>
      <c r="B24" s="41">
        <v>27</v>
      </c>
      <c r="C24" s="63">
        <v>3956</v>
      </c>
      <c r="D24" s="41"/>
      <c r="E24" s="63">
        <v>3959</v>
      </c>
      <c r="F24" s="63"/>
    </row>
    <row r="25" spans="1:6" ht="14.25">
      <c r="A25" s="33"/>
      <c r="B25" s="35"/>
      <c r="C25" s="65">
        <f>SUM(C19:C24)</f>
        <v>213927</v>
      </c>
      <c r="D25" s="35"/>
      <c r="E25" s="65">
        <f>SUM(E19:E24)</f>
        <v>201738</v>
      </c>
      <c r="F25" s="66"/>
    </row>
    <row r="26" spans="1:6" ht="8.25" customHeight="1">
      <c r="A26" s="33"/>
      <c r="B26" s="35"/>
      <c r="C26" s="66"/>
      <c r="D26" s="35"/>
      <c r="E26" s="66"/>
      <c r="F26" s="66"/>
    </row>
    <row r="27" spans="1:6" ht="15.75" customHeight="1" thickBot="1">
      <c r="A27" s="33" t="s">
        <v>58</v>
      </c>
      <c r="B27" s="133"/>
      <c r="C27" s="67">
        <f>SUM(C17+C25)</f>
        <v>649809</v>
      </c>
      <c r="D27" s="35"/>
      <c r="E27" s="67">
        <f>SUM(E17+E25)</f>
        <v>678765</v>
      </c>
      <c r="F27" s="66"/>
    </row>
    <row r="28" spans="1:6" ht="10.5" customHeight="1" thickTop="1">
      <c r="A28" s="18"/>
      <c r="B28" s="41"/>
      <c r="C28" s="64"/>
      <c r="D28" s="41"/>
      <c r="E28" s="64"/>
      <c r="F28" s="64"/>
    </row>
    <row r="29" spans="1:6" ht="15.75" customHeight="1">
      <c r="A29" s="33" t="s">
        <v>15</v>
      </c>
      <c r="B29" s="38"/>
      <c r="C29" s="87"/>
      <c r="D29" s="38"/>
      <c r="E29" s="87"/>
      <c r="F29" s="87"/>
    </row>
    <row r="30" spans="1:6" ht="17.25" customHeight="1">
      <c r="A30" s="33" t="s">
        <v>40</v>
      </c>
      <c r="B30" s="38"/>
      <c r="C30" s="87"/>
      <c r="D30" s="38"/>
      <c r="E30" s="87"/>
      <c r="F30" s="87"/>
    </row>
    <row r="31" spans="1:6" ht="15">
      <c r="A31" s="18" t="s">
        <v>26</v>
      </c>
      <c r="B31" s="75"/>
      <c r="C31" s="117">
        <v>134798</v>
      </c>
      <c r="D31" s="75"/>
      <c r="E31" s="117">
        <v>134798</v>
      </c>
      <c r="F31" s="117"/>
    </row>
    <row r="32" spans="1:7" ht="15">
      <c r="A32" s="18" t="s">
        <v>100</v>
      </c>
      <c r="B32" s="75"/>
      <c r="C32" s="117">
        <v>-33656</v>
      </c>
      <c r="D32" s="75"/>
      <c r="E32" s="117">
        <v>-34142</v>
      </c>
      <c r="F32" s="117"/>
      <c r="G32" s="100"/>
    </row>
    <row r="33" spans="1:6" ht="15">
      <c r="A33" s="18" t="s">
        <v>75</v>
      </c>
      <c r="B33" s="75"/>
      <c r="C33" s="117">
        <v>408807</v>
      </c>
      <c r="D33" s="75"/>
      <c r="E33" s="117">
        <f>382373+176</f>
        <v>382549</v>
      </c>
      <c r="F33" s="117"/>
    </row>
    <row r="34" spans="1:6" ht="15">
      <c r="A34" s="18" t="s">
        <v>97</v>
      </c>
      <c r="B34" s="75"/>
      <c r="C34" s="262">
        <v>26340</v>
      </c>
      <c r="D34" s="75"/>
      <c r="E34" s="262">
        <v>39439</v>
      </c>
      <c r="F34" s="186"/>
    </row>
    <row r="35" spans="1:6" ht="14.25">
      <c r="A35" s="33"/>
      <c r="B35" s="38">
        <v>28</v>
      </c>
      <c r="C35" s="197">
        <f>SUM(C31:C34)</f>
        <v>536289</v>
      </c>
      <c r="D35" s="41"/>
      <c r="E35" s="197">
        <f>SUM(E31:E34)</f>
        <v>522644</v>
      </c>
      <c r="F35" s="69"/>
    </row>
    <row r="36" spans="1:6" ht="14.25">
      <c r="A36" s="33" t="s">
        <v>41</v>
      </c>
      <c r="B36" s="35"/>
      <c r="C36" s="75"/>
      <c r="D36" s="75"/>
      <c r="E36" s="75"/>
      <c r="F36" s="75"/>
    </row>
    <row r="37" spans="1:6" ht="15">
      <c r="A37" s="33" t="s">
        <v>34</v>
      </c>
      <c r="B37" s="75"/>
      <c r="C37" s="75"/>
      <c r="D37" s="75"/>
      <c r="E37" s="75"/>
      <c r="F37" s="64"/>
    </row>
    <row r="38" spans="1:6" ht="15">
      <c r="A38" s="18" t="s">
        <v>68</v>
      </c>
      <c r="B38" s="75">
        <v>29</v>
      </c>
      <c r="C38" s="63">
        <v>15</v>
      </c>
      <c r="D38" s="75"/>
      <c r="E38" s="63">
        <v>2398</v>
      </c>
      <c r="F38" s="117"/>
    </row>
    <row r="39" spans="1:6" ht="15">
      <c r="A39" s="23" t="s">
        <v>18</v>
      </c>
      <c r="B39" s="75">
        <v>30</v>
      </c>
      <c r="C39" s="263">
        <v>5349</v>
      </c>
      <c r="D39" s="75"/>
      <c r="E39" s="263">
        <v>6209</v>
      </c>
      <c r="F39" s="186"/>
    </row>
    <row r="40" spans="1:6" ht="15">
      <c r="A40" s="124" t="s">
        <v>112</v>
      </c>
      <c r="B40" s="75">
        <v>31</v>
      </c>
      <c r="C40" s="63">
        <v>4427</v>
      </c>
      <c r="D40" s="75"/>
      <c r="E40" s="63">
        <v>4858</v>
      </c>
      <c r="F40" s="117"/>
    </row>
    <row r="41" spans="1:6" ht="15">
      <c r="A41" s="124" t="s">
        <v>167</v>
      </c>
      <c r="B41" s="75">
        <v>32</v>
      </c>
      <c r="C41" s="275">
        <v>0</v>
      </c>
      <c r="E41" s="63">
        <v>1610</v>
      </c>
      <c r="F41" s="117"/>
    </row>
    <row r="42" spans="1:6" ht="15">
      <c r="A42" s="124" t="s">
        <v>166</v>
      </c>
      <c r="B42" s="75">
        <v>33</v>
      </c>
      <c r="C42" s="63">
        <v>1533</v>
      </c>
      <c r="E42" s="63">
        <v>954</v>
      </c>
      <c r="F42" s="117"/>
    </row>
    <row r="43" spans="1:7" ht="15">
      <c r="A43" s="18" t="s">
        <v>113</v>
      </c>
      <c r="B43" s="75">
        <v>34</v>
      </c>
      <c r="C43" s="63">
        <v>4758</v>
      </c>
      <c r="D43" s="75"/>
      <c r="E43" s="63">
        <v>4638</v>
      </c>
      <c r="F43" s="117"/>
      <c r="G43" s="100"/>
    </row>
    <row r="44" spans="1:6" ht="15">
      <c r="A44" s="15"/>
      <c r="B44" s="35"/>
      <c r="C44" s="197">
        <f>SUM(C38:C43)</f>
        <v>16082</v>
      </c>
      <c r="D44" s="35"/>
      <c r="E44" s="197">
        <f>SUM(E38:E43)</f>
        <v>20667</v>
      </c>
      <c r="F44" s="69"/>
    </row>
    <row r="45" spans="1:6" ht="6.75" customHeight="1">
      <c r="A45" s="15"/>
      <c r="B45" s="35"/>
      <c r="C45" s="231"/>
      <c r="D45" s="35"/>
      <c r="E45" s="231"/>
      <c r="F45" s="69"/>
    </row>
    <row r="46" spans="1:6" ht="15">
      <c r="A46" s="33" t="s">
        <v>23</v>
      </c>
      <c r="B46" s="89"/>
      <c r="C46" s="89"/>
      <c r="D46" s="89"/>
      <c r="E46" s="89"/>
      <c r="F46" s="90"/>
    </row>
    <row r="47" spans="1:6" ht="15">
      <c r="A47" s="24" t="s">
        <v>69</v>
      </c>
      <c r="B47" s="41">
        <v>35</v>
      </c>
      <c r="C47" s="63">
        <v>73327</v>
      </c>
      <c r="D47" s="242"/>
      <c r="E47" s="63">
        <v>100359</v>
      </c>
      <c r="F47" s="117"/>
    </row>
    <row r="48" spans="1:6" ht="15">
      <c r="A48" s="24" t="s">
        <v>74</v>
      </c>
      <c r="B48" s="41">
        <v>29</v>
      </c>
      <c r="C48" s="63">
        <v>2403</v>
      </c>
      <c r="D48" s="41"/>
      <c r="E48" s="63">
        <v>7181</v>
      </c>
      <c r="F48" s="117"/>
    </row>
    <row r="49" spans="1:6" ht="15">
      <c r="A49" s="24" t="s">
        <v>101</v>
      </c>
      <c r="B49" s="41">
        <v>36</v>
      </c>
      <c r="C49" s="63">
        <v>7288</v>
      </c>
      <c r="D49" s="41"/>
      <c r="E49" s="63">
        <v>6074</v>
      </c>
      <c r="F49" s="117"/>
    </row>
    <row r="50" spans="1:6" ht="15">
      <c r="A50" s="24" t="s">
        <v>46</v>
      </c>
      <c r="B50" s="41">
        <v>37</v>
      </c>
      <c r="C50" s="63">
        <v>1273</v>
      </c>
      <c r="D50" s="41"/>
      <c r="E50" s="63">
        <v>6664</v>
      </c>
      <c r="F50" s="117"/>
    </row>
    <row r="51" spans="1:6" ht="15">
      <c r="A51" s="24" t="s">
        <v>42</v>
      </c>
      <c r="B51" s="41">
        <v>38</v>
      </c>
      <c r="C51" s="63">
        <v>2026</v>
      </c>
      <c r="D51" s="41"/>
      <c r="E51" s="63">
        <v>2329</v>
      </c>
      <c r="F51" s="117"/>
    </row>
    <row r="52" spans="1:6" ht="16.5" customHeight="1">
      <c r="A52" s="52" t="s">
        <v>59</v>
      </c>
      <c r="B52" s="41">
        <v>39</v>
      </c>
      <c r="C52" s="63">
        <v>7507</v>
      </c>
      <c r="D52" s="41"/>
      <c r="E52" s="63">
        <v>7266</v>
      </c>
      <c r="F52" s="117"/>
    </row>
    <row r="53" spans="1:6" ht="15">
      <c r="A53" s="24" t="s">
        <v>24</v>
      </c>
      <c r="B53" s="41">
        <v>40</v>
      </c>
      <c r="C53" s="63">
        <v>3614</v>
      </c>
      <c r="D53" s="41"/>
      <c r="E53" s="63">
        <v>5581</v>
      </c>
      <c r="F53" s="186"/>
    </row>
    <row r="54" spans="1:6" ht="14.25">
      <c r="A54" s="33"/>
      <c r="B54" s="35"/>
      <c r="C54" s="68">
        <f>SUM(C47:C53)</f>
        <v>97438</v>
      </c>
      <c r="D54" s="35"/>
      <c r="E54" s="68">
        <f>SUM(E47:E53)</f>
        <v>135454</v>
      </c>
      <c r="F54" s="69"/>
    </row>
    <row r="55" spans="1:6" ht="6.75" customHeight="1">
      <c r="A55" s="33"/>
      <c r="B55" s="35"/>
      <c r="C55" s="69"/>
      <c r="D55" s="35"/>
      <c r="E55" s="69"/>
      <c r="F55" s="69"/>
    </row>
    <row r="56" spans="1:6" ht="14.25">
      <c r="A56" s="88" t="s">
        <v>43</v>
      </c>
      <c r="B56" s="35"/>
      <c r="C56" s="70">
        <f>C44+C54</f>
        <v>113520</v>
      </c>
      <c r="D56" s="35"/>
      <c r="E56" s="70">
        <f>E44+E54</f>
        <v>156121</v>
      </c>
      <c r="F56" s="69"/>
    </row>
    <row r="57" spans="1:6" ht="5.25" customHeight="1">
      <c r="A57" s="91"/>
      <c r="B57" s="35"/>
      <c r="C57" s="69"/>
      <c r="D57" s="35"/>
      <c r="E57" s="69"/>
      <c r="F57" s="69"/>
    </row>
    <row r="58" spans="1:6" ht="15" thickBot="1">
      <c r="A58" s="33" t="s">
        <v>44</v>
      </c>
      <c r="B58" s="35"/>
      <c r="C58" s="71">
        <f>C35+C56</f>
        <v>649809</v>
      </c>
      <c r="D58" s="35"/>
      <c r="E58" s="71">
        <f>E35+E56</f>
        <v>678765</v>
      </c>
      <c r="F58" s="69"/>
    </row>
    <row r="59" spans="1:6" ht="7.5" customHeight="1" thickTop="1">
      <c r="A59" s="18"/>
      <c r="B59" s="41"/>
      <c r="C59" s="120"/>
      <c r="D59" s="41"/>
      <c r="E59" s="120"/>
      <c r="F59" s="120"/>
    </row>
    <row r="60" spans="1:6" ht="17.25" customHeight="1">
      <c r="A60" s="18"/>
      <c r="B60" s="41"/>
      <c r="C60" s="120"/>
      <c r="D60" s="41"/>
      <c r="E60" s="120"/>
      <c r="F60" s="120"/>
    </row>
    <row r="61" spans="1:6" ht="15" customHeight="1">
      <c r="A61" s="95" t="str">
        <f>SCI!A45</f>
        <v>Приложенията на страници от 5 до 140 са неразделна част от индивидуалния финансов отчет.</v>
      </c>
      <c r="B61" s="96"/>
      <c r="C61" s="138"/>
      <c r="D61" s="138"/>
      <c r="E61" s="138"/>
      <c r="F61" s="138"/>
    </row>
    <row r="62" spans="1:6" ht="6.75" customHeight="1">
      <c r="A62" s="95"/>
      <c r="B62" s="96"/>
      <c r="C62" s="138"/>
      <c r="D62" s="138"/>
      <c r="E62" s="138"/>
      <c r="F62" s="138"/>
    </row>
    <row r="63" spans="1:6" s="14" customFormat="1" ht="15">
      <c r="A63" s="13" t="s">
        <v>65</v>
      </c>
      <c r="B63" s="37"/>
      <c r="C63" s="135"/>
      <c r="D63" s="37"/>
      <c r="E63" s="135"/>
      <c r="F63" s="134"/>
    </row>
    <row r="64" spans="1:6" s="14" customFormat="1" ht="13.5" customHeight="1">
      <c r="A64" s="72" t="s">
        <v>66</v>
      </c>
      <c r="B64" s="37"/>
      <c r="C64" s="37"/>
      <c r="D64" s="37"/>
      <c r="E64" s="134"/>
      <c r="F64" s="134"/>
    </row>
    <row r="65" spans="1:6" s="14" customFormat="1" ht="6" customHeight="1">
      <c r="A65" s="72"/>
      <c r="B65" s="37"/>
      <c r="C65" s="37"/>
      <c r="D65" s="37"/>
      <c r="E65" s="37"/>
      <c r="F65" s="37"/>
    </row>
    <row r="66" spans="1:6" s="14" customFormat="1" ht="13.5" customHeight="1">
      <c r="A66" s="13" t="str">
        <f>SCI!A52</f>
        <v>Финансов директор: </v>
      </c>
      <c r="B66" s="37"/>
      <c r="C66" s="37"/>
      <c r="D66" s="37"/>
      <c r="E66" s="37"/>
      <c r="F66" s="37"/>
    </row>
    <row r="67" spans="1:6" s="14" customFormat="1" ht="12.75" customHeight="1">
      <c r="A67" s="72" t="str">
        <f>SCI!A53</f>
        <v>Борис Борисов</v>
      </c>
      <c r="B67" s="37"/>
      <c r="C67" s="37"/>
      <c r="D67" s="37"/>
      <c r="E67" s="134"/>
      <c r="F67" s="134"/>
    </row>
    <row r="68" spans="1:6" s="14" customFormat="1" ht="4.5" customHeight="1">
      <c r="A68" s="72"/>
      <c r="B68" s="37"/>
      <c r="C68" s="37"/>
      <c r="D68" s="37"/>
      <c r="E68" s="37"/>
      <c r="F68" s="37"/>
    </row>
    <row r="69" spans="1:6" s="14" customFormat="1" ht="12" customHeight="1">
      <c r="A69" s="77" t="s">
        <v>172</v>
      </c>
      <c r="B69" s="37"/>
      <c r="C69" s="37"/>
      <c r="D69" s="37"/>
      <c r="E69" s="37"/>
      <c r="F69" s="37"/>
    </row>
    <row r="70" spans="1:6" s="14" customFormat="1" ht="12.75" customHeight="1">
      <c r="A70" s="78" t="s">
        <v>56</v>
      </c>
      <c r="B70" s="37"/>
      <c r="C70" s="37"/>
      <c r="D70" s="37"/>
      <c r="E70" s="37"/>
      <c r="F70" s="37"/>
    </row>
    <row r="71" spans="1:6" s="14" customFormat="1" ht="12.75" customHeight="1">
      <c r="A71" s="268"/>
      <c r="B71" s="37"/>
      <c r="C71" s="37"/>
      <c r="D71" s="37"/>
      <c r="E71" s="37"/>
      <c r="F71" s="37"/>
    </row>
    <row r="72" ht="12.75">
      <c r="A72" s="269"/>
    </row>
  </sheetData>
  <sheetProtection/>
  <mergeCells count="3">
    <mergeCell ref="E4:E5"/>
    <mergeCell ref="B4:B5"/>
    <mergeCell ref="C4:C5"/>
  </mergeCells>
  <printOptions/>
  <pageMargins left="0.7480314960629921" right="0.4330708661417323" top="0.3937007874015748" bottom="0.31496062992125984" header="0.4330708661417323" footer="0.35433070866141736"/>
  <pageSetup horizontalDpi="600" verticalDpi="600" orientation="portrait" pageOrder="overThenDown" paperSize="9" scale="77" r:id="rId3"/>
  <headerFooter alignWithMargins="0">
    <oddFooter>&amp;R&amp;"Times New Roman Cyr,Regular"2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1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2.57421875" defaultRowHeight="12.75"/>
  <cols>
    <col min="1" max="1" width="61.28125" style="11" customWidth="1"/>
    <col min="2" max="2" width="7.7109375" style="7" customWidth="1"/>
    <col min="3" max="3" width="14.421875" style="7" customWidth="1"/>
    <col min="4" max="4" width="1.7109375" style="7" customWidth="1"/>
    <col min="5" max="5" width="14.28125" style="5" customWidth="1"/>
    <col min="6" max="26" width="11.57421875" style="4" customWidth="1"/>
    <col min="27" max="16384" width="2.57421875" style="4" customWidth="1"/>
  </cols>
  <sheetData>
    <row r="1" spans="1:5" s="2" customFormat="1" ht="15">
      <c r="A1" s="1" t="str">
        <f>SFP!A1</f>
        <v>СОФАРМА АД</v>
      </c>
      <c r="B1" s="199"/>
      <c r="C1" s="199"/>
      <c r="D1" s="199"/>
      <c r="E1" s="199"/>
    </row>
    <row r="2" spans="1:5" s="3" customFormat="1" ht="15">
      <c r="A2" s="17" t="s">
        <v>191</v>
      </c>
      <c r="B2" s="44"/>
      <c r="C2" s="276"/>
      <c r="D2" s="44"/>
      <c r="E2" s="44"/>
    </row>
    <row r="3" spans="1:5" s="3" customFormat="1" ht="15">
      <c r="A3" s="82" t="str">
        <f>SCI!A3</f>
        <v>за годината, завършваща на 31 декември 2020 година</v>
      </c>
      <c r="B3" s="44"/>
      <c r="C3" s="44"/>
      <c r="D3" s="44"/>
      <c r="E3" s="44"/>
    </row>
    <row r="4" spans="1:5" ht="17.25" customHeight="1">
      <c r="A4" s="285" t="s">
        <v>5</v>
      </c>
      <c r="B4" s="285"/>
      <c r="C4" s="56">
        <v>2020</v>
      </c>
      <c r="D4" s="59"/>
      <c r="E4" s="56">
        <v>2019</v>
      </c>
    </row>
    <row r="5" spans="1:5" ht="14.25" customHeight="1">
      <c r="A5" s="45"/>
      <c r="B5" s="12"/>
      <c r="C5" s="42" t="s">
        <v>9</v>
      </c>
      <c r="D5" s="12"/>
      <c r="E5" s="42" t="s">
        <v>9</v>
      </c>
    </row>
    <row r="6" spans="1:5" ht="12.75" customHeight="1">
      <c r="A6" s="45"/>
      <c r="B6" s="12"/>
      <c r="C6" s="145"/>
      <c r="D6" s="12"/>
      <c r="E6" s="145"/>
    </row>
    <row r="7" spans="1:5" ht="15">
      <c r="A7" s="43" t="s">
        <v>12</v>
      </c>
      <c r="B7" s="46"/>
      <c r="C7" s="47"/>
      <c r="D7" s="46"/>
      <c r="E7" s="47"/>
    </row>
    <row r="8" spans="1:5" ht="15">
      <c r="A8" s="48" t="s">
        <v>6</v>
      </c>
      <c r="B8" s="46"/>
      <c r="C8" s="73">
        <v>207344</v>
      </c>
      <c r="D8" s="46"/>
      <c r="E8" s="73">
        <v>232058</v>
      </c>
    </row>
    <row r="9" spans="1:5" ht="15">
      <c r="A9" s="48" t="s">
        <v>73</v>
      </c>
      <c r="B9" s="46"/>
      <c r="C9" s="73">
        <v>-119126</v>
      </c>
      <c r="D9" s="46"/>
      <c r="E9" s="73">
        <v>-122956</v>
      </c>
    </row>
    <row r="10" spans="1:5" ht="15">
      <c r="A10" s="48" t="s">
        <v>29</v>
      </c>
      <c r="B10" s="46"/>
      <c r="C10" s="73">
        <v>-48807</v>
      </c>
      <c r="D10" s="46"/>
      <c r="E10" s="73">
        <v>-46835</v>
      </c>
    </row>
    <row r="11" spans="1:5" s="6" customFormat="1" ht="15">
      <c r="A11" s="48" t="s">
        <v>27</v>
      </c>
      <c r="B11" s="49"/>
      <c r="C11" s="73">
        <v>-8803</v>
      </c>
      <c r="D11" s="49"/>
      <c r="E11" s="73">
        <v>-9439</v>
      </c>
    </row>
    <row r="12" spans="1:5" s="6" customFormat="1" ht="15">
      <c r="A12" s="48" t="s">
        <v>30</v>
      </c>
      <c r="B12" s="49"/>
      <c r="C12" s="73">
        <v>3583</v>
      </c>
      <c r="D12" s="49"/>
      <c r="E12" s="73">
        <v>1786</v>
      </c>
    </row>
    <row r="13" spans="1:5" s="6" customFormat="1" ht="15">
      <c r="A13" s="48" t="s">
        <v>125</v>
      </c>
      <c r="B13" s="49"/>
      <c r="C13" s="73">
        <v>-4268</v>
      </c>
      <c r="D13" s="49"/>
      <c r="E13" s="73">
        <v>-4570</v>
      </c>
    </row>
    <row r="14" spans="1:5" s="6" customFormat="1" ht="15">
      <c r="A14" s="48" t="s">
        <v>60</v>
      </c>
      <c r="B14" s="49"/>
      <c r="C14" s="73">
        <v>-1654</v>
      </c>
      <c r="D14" s="49"/>
      <c r="E14" s="73">
        <v>-1656</v>
      </c>
    </row>
    <row r="15" spans="1:5" s="6" customFormat="1" ht="15">
      <c r="A15" s="48" t="s">
        <v>85</v>
      </c>
      <c r="B15" s="49"/>
      <c r="C15" s="73">
        <v>-235</v>
      </c>
      <c r="D15" s="49"/>
      <c r="E15" s="73">
        <v>-187</v>
      </c>
    </row>
    <row r="16" spans="1:5" ht="15">
      <c r="A16" s="48" t="s">
        <v>25</v>
      </c>
      <c r="B16" s="49"/>
      <c r="C16" s="73">
        <v>-742</v>
      </c>
      <c r="D16" s="49"/>
      <c r="E16" s="73">
        <v>-610</v>
      </c>
    </row>
    <row r="17" spans="1:5" s="6" customFormat="1" ht="14.25">
      <c r="A17" s="154" t="s">
        <v>119</v>
      </c>
      <c r="B17" s="49"/>
      <c r="C17" s="74">
        <f>SUM(C8:C16)</f>
        <v>27292</v>
      </c>
      <c r="D17" s="49"/>
      <c r="E17" s="74">
        <f>SUM(E8:E16)</f>
        <v>47591</v>
      </c>
    </row>
    <row r="18" spans="1:5" s="6" customFormat="1" ht="6" customHeight="1">
      <c r="A18" s="43"/>
      <c r="B18" s="49"/>
      <c r="C18" s="60"/>
      <c r="D18" s="49"/>
      <c r="E18" s="60"/>
    </row>
    <row r="19" spans="1:5" s="6" customFormat="1" ht="14.25">
      <c r="A19" s="50" t="s">
        <v>13</v>
      </c>
      <c r="B19" s="49"/>
      <c r="C19" s="60"/>
      <c r="D19" s="49"/>
      <c r="E19" s="60"/>
    </row>
    <row r="20" spans="1:5" ht="15">
      <c r="A20" s="48" t="s">
        <v>21</v>
      </c>
      <c r="B20" s="49"/>
      <c r="C20" s="73">
        <v>-7414</v>
      </c>
      <c r="D20" s="73"/>
      <c r="E20" s="73">
        <v>-8817</v>
      </c>
    </row>
    <row r="21" spans="1:5" ht="15">
      <c r="A21" s="51" t="s">
        <v>47</v>
      </c>
      <c r="B21" s="49"/>
      <c r="C21" s="73">
        <v>1257</v>
      </c>
      <c r="D21" s="73"/>
      <c r="E21" s="73">
        <v>117</v>
      </c>
    </row>
    <row r="22" spans="1:5" ht="15">
      <c r="A22" s="48" t="s">
        <v>48</v>
      </c>
      <c r="B22" s="49"/>
      <c r="C22" s="73">
        <v>-178</v>
      </c>
      <c r="D22" s="73"/>
      <c r="E22" s="73">
        <v>0</v>
      </c>
    </row>
    <row r="23" spans="1:5" ht="15">
      <c r="A23" s="48" t="s">
        <v>165</v>
      </c>
      <c r="B23" s="49"/>
      <c r="C23" s="73">
        <v>-5417</v>
      </c>
      <c r="D23" s="73"/>
      <c r="E23" s="73">
        <v>-193</v>
      </c>
    </row>
    <row r="24" spans="1:5" ht="15">
      <c r="A24" s="48" t="s">
        <v>132</v>
      </c>
      <c r="B24" s="49"/>
      <c r="C24" s="73">
        <v>0</v>
      </c>
      <c r="D24" s="73"/>
      <c r="E24" s="73">
        <v>-192</v>
      </c>
    </row>
    <row r="25" spans="1:5" ht="15">
      <c r="A25" s="48" t="s">
        <v>136</v>
      </c>
      <c r="B25" s="49"/>
      <c r="C25" s="73">
        <v>1</v>
      </c>
      <c r="D25" s="73"/>
      <c r="E25" s="73">
        <v>4799</v>
      </c>
    </row>
    <row r="26" spans="1:5" ht="15">
      <c r="A26" s="48" t="s">
        <v>144</v>
      </c>
      <c r="B26" s="49"/>
      <c r="C26" s="73">
        <v>-2708</v>
      </c>
      <c r="D26" s="158"/>
      <c r="E26" s="73">
        <v>-2170</v>
      </c>
    </row>
    <row r="27" spans="1:5" ht="15">
      <c r="A27" s="48" t="s">
        <v>145</v>
      </c>
      <c r="B27" s="49"/>
      <c r="C27" s="73">
        <v>56</v>
      </c>
      <c r="D27" s="158"/>
      <c r="E27" s="73">
        <v>90</v>
      </c>
    </row>
    <row r="28" spans="1:5" s="198" customFormat="1" ht="15">
      <c r="A28" s="48" t="s">
        <v>162</v>
      </c>
      <c r="B28" s="49"/>
      <c r="C28" s="73">
        <v>-3485</v>
      </c>
      <c r="D28" s="158"/>
      <c r="E28" s="73">
        <v>-11193</v>
      </c>
    </row>
    <row r="29" spans="1:5" ht="15">
      <c r="A29" s="48" t="s">
        <v>163</v>
      </c>
      <c r="B29" s="49"/>
      <c r="C29" s="73">
        <v>617</v>
      </c>
      <c r="D29" s="158"/>
      <c r="E29" s="73">
        <v>1627</v>
      </c>
    </row>
    <row r="30" spans="1:5" ht="15">
      <c r="A30" s="48" t="s">
        <v>129</v>
      </c>
      <c r="B30" s="49"/>
      <c r="C30" s="73">
        <v>9138</v>
      </c>
      <c r="D30" s="73"/>
      <c r="E30" s="73">
        <v>9114</v>
      </c>
    </row>
    <row r="31" spans="1:5" ht="25.5">
      <c r="A31" s="94" t="s">
        <v>157</v>
      </c>
      <c r="B31" s="49"/>
      <c r="C31" s="73">
        <v>302</v>
      </c>
      <c r="D31" s="158"/>
      <c r="E31" s="73">
        <v>160</v>
      </c>
    </row>
    <row r="32" spans="1:5" ht="15">
      <c r="A32" s="51" t="s">
        <v>93</v>
      </c>
      <c r="B32" s="49"/>
      <c r="C32" s="73">
        <v>-5290</v>
      </c>
      <c r="D32" s="73"/>
      <c r="E32" s="73">
        <v>-94040</v>
      </c>
    </row>
    <row r="33" spans="1:5" ht="15">
      <c r="A33" s="48" t="s">
        <v>95</v>
      </c>
      <c r="B33" s="49"/>
      <c r="C33" s="73">
        <v>38509</v>
      </c>
      <c r="D33" s="73"/>
      <c r="E33" s="73">
        <v>26104</v>
      </c>
    </row>
    <row r="34" spans="1:5" ht="15">
      <c r="A34" s="48" t="s">
        <v>104</v>
      </c>
      <c r="B34" s="49"/>
      <c r="C34" s="73">
        <v>-978</v>
      </c>
      <c r="D34" s="73"/>
      <c r="E34" s="73">
        <v>-8523</v>
      </c>
    </row>
    <row r="35" spans="1:5" ht="15">
      <c r="A35" s="48" t="s">
        <v>96</v>
      </c>
      <c r="B35" s="49"/>
      <c r="C35" s="73">
        <v>1840</v>
      </c>
      <c r="D35" s="73"/>
      <c r="E35" s="73">
        <v>2405</v>
      </c>
    </row>
    <row r="36" spans="1:5" ht="15">
      <c r="A36" s="48" t="s">
        <v>126</v>
      </c>
      <c r="B36" s="49"/>
      <c r="C36" s="73">
        <v>2045</v>
      </c>
      <c r="D36" s="73"/>
      <c r="E36" s="73">
        <v>3264</v>
      </c>
    </row>
    <row r="37" spans="1:5" ht="15">
      <c r="A37" s="48" t="s">
        <v>25</v>
      </c>
      <c r="B37" s="49"/>
      <c r="C37" s="73">
        <v>0</v>
      </c>
      <c r="D37" s="73"/>
      <c r="E37" s="73">
        <v>0</v>
      </c>
    </row>
    <row r="38" spans="1:5" ht="15">
      <c r="A38" s="154" t="s">
        <v>148</v>
      </c>
      <c r="B38" s="277"/>
      <c r="C38" s="74">
        <f>SUM(C20:C37)</f>
        <v>28295</v>
      </c>
      <c r="D38" s="49"/>
      <c r="E38" s="74">
        <f>SUM(E20:E37)</f>
        <v>-77448</v>
      </c>
    </row>
    <row r="39" spans="1:5" ht="6.75" customHeight="1">
      <c r="A39" s="48"/>
      <c r="B39" s="49"/>
      <c r="C39" s="60"/>
      <c r="D39" s="49"/>
      <c r="E39" s="60"/>
    </row>
    <row r="40" spans="1:5" ht="13.5" customHeight="1">
      <c r="A40" s="50" t="s">
        <v>14</v>
      </c>
      <c r="B40" s="49"/>
      <c r="C40" s="61"/>
      <c r="D40" s="49"/>
      <c r="E40" s="61"/>
    </row>
    <row r="41" spans="1:5" ht="15">
      <c r="A41" s="48" t="s">
        <v>147</v>
      </c>
      <c r="B41" s="49"/>
      <c r="C41" s="73">
        <v>28</v>
      </c>
      <c r="D41" s="158"/>
      <c r="E41" s="73">
        <v>24</v>
      </c>
    </row>
    <row r="42" spans="1:5" ht="15">
      <c r="A42" s="48" t="s">
        <v>84</v>
      </c>
      <c r="B42" s="49"/>
      <c r="C42" s="73">
        <v>-7212</v>
      </c>
      <c r="D42" s="158"/>
      <c r="E42" s="73">
        <v>-7207</v>
      </c>
    </row>
    <row r="43" spans="1:5" ht="25.5">
      <c r="A43" s="48" t="s">
        <v>188</v>
      </c>
      <c r="B43" s="49"/>
      <c r="C43" s="73">
        <f>3797-30798</f>
        <v>-27001</v>
      </c>
      <c r="D43" s="158"/>
      <c r="E43" s="73">
        <v>34685</v>
      </c>
    </row>
    <row r="44" spans="1:5" ht="15">
      <c r="A44" s="48" t="s">
        <v>28</v>
      </c>
      <c r="B44" s="49"/>
      <c r="C44" s="73">
        <v>-117</v>
      </c>
      <c r="D44" s="158"/>
      <c r="E44" s="73">
        <v>-240</v>
      </c>
    </row>
    <row r="45" spans="1:5" ht="15">
      <c r="A45" s="48" t="s">
        <v>133</v>
      </c>
      <c r="B45" s="49"/>
      <c r="C45" s="73">
        <v>805</v>
      </c>
      <c r="D45" s="158"/>
      <c r="E45" s="73">
        <v>0</v>
      </c>
    </row>
    <row r="46" spans="1:5" ht="15">
      <c r="A46" s="48" t="s">
        <v>100</v>
      </c>
      <c r="B46" s="49"/>
      <c r="C46" s="73">
        <v>-463</v>
      </c>
      <c r="D46" s="158"/>
      <c r="E46" s="73">
        <v>-805</v>
      </c>
    </row>
    <row r="47" spans="1:5" ht="15">
      <c r="A47" s="48" t="s">
        <v>49</v>
      </c>
      <c r="B47" s="49"/>
      <c r="C47" s="73">
        <v>-19944</v>
      </c>
      <c r="D47" s="158"/>
      <c r="E47" s="73">
        <v>-28</v>
      </c>
    </row>
    <row r="48" spans="1:5" ht="15">
      <c r="A48" s="48" t="s">
        <v>170</v>
      </c>
      <c r="B48" s="49"/>
      <c r="C48" s="73">
        <v>0</v>
      </c>
      <c r="D48" s="158"/>
      <c r="E48" s="73">
        <v>-1038</v>
      </c>
    </row>
    <row r="49" spans="1:5" ht="15">
      <c r="A49" s="48" t="s">
        <v>171</v>
      </c>
      <c r="B49" s="49"/>
      <c r="C49" s="73">
        <v>-1928</v>
      </c>
      <c r="D49" s="158"/>
      <c r="E49" s="73">
        <v>-672</v>
      </c>
    </row>
    <row r="50" spans="1:5" ht="15">
      <c r="A50" s="233" t="s">
        <v>169</v>
      </c>
      <c r="B50" s="49"/>
      <c r="C50" s="73">
        <v>242</v>
      </c>
      <c r="D50" s="158"/>
      <c r="E50" s="73">
        <v>126</v>
      </c>
    </row>
    <row r="51" spans="1:5" s="6" customFormat="1" ht="14.25">
      <c r="A51" s="232" t="s">
        <v>173</v>
      </c>
      <c r="B51" s="49"/>
      <c r="C51" s="74">
        <f>SUM(C41:C50)</f>
        <v>-55590</v>
      </c>
      <c r="D51" s="49"/>
      <c r="E51" s="74">
        <f>SUM(E41:E50)</f>
        <v>24845</v>
      </c>
    </row>
    <row r="52" spans="1:5" ht="6.75" customHeight="1">
      <c r="A52" s="233"/>
      <c r="B52" s="49"/>
      <c r="C52" s="73"/>
      <c r="D52" s="49"/>
      <c r="E52" s="73"/>
    </row>
    <row r="53" spans="1:5" s="19" customFormat="1" ht="16.5" customHeight="1">
      <c r="A53" s="234" t="s">
        <v>164</v>
      </c>
      <c r="B53" s="49"/>
      <c r="C53" s="235">
        <f>C17+C38+C51</f>
        <v>-3</v>
      </c>
      <c r="D53" s="49"/>
      <c r="E53" s="235">
        <f>E17+E38+E51</f>
        <v>-5012</v>
      </c>
    </row>
    <row r="54" spans="1:5" s="19" customFormat="1" ht="5.25" customHeight="1">
      <c r="A54" s="233"/>
      <c r="B54" s="49"/>
      <c r="C54" s="60"/>
      <c r="D54" s="49"/>
      <c r="E54" s="60"/>
    </row>
    <row r="55" spans="1:5" s="20" customFormat="1" ht="15">
      <c r="A55" s="233" t="s">
        <v>71</v>
      </c>
      <c r="B55" s="49"/>
      <c r="C55" s="73">
        <f>E57</f>
        <v>3959</v>
      </c>
      <c r="D55" s="49"/>
      <c r="E55" s="73">
        <v>8971</v>
      </c>
    </row>
    <row r="56" spans="1:5" s="20" customFormat="1" ht="6" customHeight="1">
      <c r="A56" s="233"/>
      <c r="B56" s="49"/>
      <c r="C56" s="236"/>
      <c r="D56" s="49"/>
      <c r="E56" s="236"/>
    </row>
    <row r="57" spans="1:5" ht="15.75" thickBot="1">
      <c r="A57" s="232" t="s">
        <v>134</v>
      </c>
      <c r="B57" s="271">
        <v>27</v>
      </c>
      <c r="C57" s="237">
        <f>C55+C53</f>
        <v>3956</v>
      </c>
      <c r="D57" s="49"/>
      <c r="E57" s="237">
        <f>E55+E53</f>
        <v>3959</v>
      </c>
    </row>
    <row r="58" spans="2:5" ht="12" customHeight="1" thickTop="1">
      <c r="B58" s="46"/>
      <c r="C58" s="132"/>
      <c r="D58" s="46"/>
      <c r="E58" s="132"/>
    </row>
    <row r="59" spans="1:4" ht="15">
      <c r="A59" s="76" t="str">
        <f>SFP!A61</f>
        <v>Приложенията на страници от 5 до 140 са неразделна част от индивидуалния финансов отчет.</v>
      </c>
      <c r="B59" s="46"/>
      <c r="C59" s="119"/>
      <c r="D59" s="46"/>
    </row>
    <row r="60" spans="1:4" ht="15">
      <c r="A60" s="76"/>
      <c r="B60" s="46"/>
      <c r="C60" s="119"/>
      <c r="D60" s="46"/>
    </row>
    <row r="61" spans="1:4" ht="15">
      <c r="A61" s="76" t="str">
        <f>SFP!A63</f>
        <v>Изпълнителен директор: </v>
      </c>
      <c r="B61" s="46"/>
      <c r="C61" s="119"/>
      <c r="D61" s="46"/>
    </row>
    <row r="62" spans="1:4" ht="15">
      <c r="A62" s="194" t="s">
        <v>70</v>
      </c>
      <c r="B62" s="46"/>
      <c r="C62" s="46"/>
      <c r="D62" s="46"/>
    </row>
    <row r="63" spans="1:4" ht="15">
      <c r="A63" s="195" t="str">
        <f>'[1]SFP'!A62</f>
        <v>Финансов директор: </v>
      </c>
      <c r="B63" s="46"/>
      <c r="C63" s="46"/>
      <c r="D63" s="46"/>
    </row>
    <row r="64" spans="1:4" ht="15">
      <c r="A64" s="194" t="str">
        <f>'[1]SFP'!A63</f>
        <v>Борис Борисов</v>
      </c>
      <c r="B64" s="46"/>
      <c r="C64" s="46"/>
      <c r="D64" s="46"/>
    </row>
    <row r="65" spans="1:4" ht="15">
      <c r="A65" s="196" t="s">
        <v>172</v>
      </c>
      <c r="B65" s="46"/>
      <c r="C65" s="46"/>
      <c r="D65" s="46"/>
    </row>
    <row r="66" spans="1:4" ht="15">
      <c r="A66" s="194" t="str">
        <f>'[2]IS'!A50</f>
        <v>Йорданка Петкова</v>
      </c>
      <c r="B66" s="46"/>
      <c r="C66" s="46"/>
      <c r="D66" s="46"/>
    </row>
    <row r="67" ht="15">
      <c r="A67" s="266"/>
    </row>
    <row r="68" ht="15">
      <c r="A68" s="267"/>
    </row>
    <row r="69" ht="15">
      <c r="A69" s="92"/>
    </row>
    <row r="70" ht="15">
      <c r="A70" s="93"/>
    </row>
    <row r="71" ht="15">
      <c r="A71" s="93"/>
    </row>
  </sheetData>
  <sheetProtection/>
  <mergeCells count="1">
    <mergeCell ref="A4:B4"/>
  </mergeCells>
  <printOptions/>
  <pageMargins left="0.7874015748031497" right="0.5118110236220472" top="0.5118110236220472" bottom="0.34" header="0.2362204724409449" footer="0.2362204724409449"/>
  <pageSetup blackAndWhite="1" firstPageNumber="3" useFirstPageNumber="1" horizontalDpi="600" verticalDpi="600" orientation="portrait" paperSize="9" scale="83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61"/>
  <sheetViews>
    <sheetView view="pageBreakPreview" zoomScale="110" zoomScaleSheetLayoutView="110" zoomScalePageLayoutView="0" workbookViewId="0" topLeftCell="A1">
      <selection activeCell="A34" sqref="A34"/>
    </sheetView>
  </sheetViews>
  <sheetFormatPr defaultColWidth="9.140625" defaultRowHeight="12.75"/>
  <cols>
    <col min="1" max="1" width="54.421875" style="8" customWidth="1"/>
    <col min="2" max="2" width="10.8515625" style="8" customWidth="1"/>
    <col min="3" max="3" width="1.1484375" style="8" customWidth="1"/>
    <col min="4" max="4" width="12.140625" style="8" customWidth="1"/>
    <col min="5" max="5" width="0.5625" style="8" customWidth="1"/>
    <col min="6" max="6" width="16.28125" style="8" customWidth="1"/>
    <col min="7" max="7" width="0.71875" style="8" customWidth="1"/>
    <col min="8" max="8" width="11.8515625" style="8" customWidth="1"/>
    <col min="9" max="9" width="0.5625" style="8" customWidth="1"/>
    <col min="10" max="10" width="18.140625" style="8" customWidth="1"/>
    <col min="11" max="11" width="0.5625" style="8" customWidth="1"/>
    <col min="12" max="12" width="24.421875" style="8" customWidth="1"/>
    <col min="13" max="13" width="0.9921875" style="8" customWidth="1"/>
    <col min="14" max="14" width="14.57421875" style="8" customWidth="1"/>
    <col min="15" max="15" width="0.2890625" style="8" customWidth="1"/>
    <col min="16" max="16" width="11.57421875" style="8" customWidth="1"/>
    <col min="17" max="17" width="2.140625" style="8" customWidth="1"/>
    <col min="18" max="18" width="13.57421875" style="8" customWidth="1"/>
    <col min="19" max="19" width="9.57421875" style="8" bestFit="1" customWidth="1"/>
    <col min="20" max="16384" width="9.140625" style="8" customWidth="1"/>
  </cols>
  <sheetData>
    <row r="1" spans="1:18" ht="18" customHeight="1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 customHeight="1">
      <c r="A2" s="287" t="s">
        <v>192</v>
      </c>
      <c r="B2" s="287"/>
      <c r="C2" s="287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</row>
    <row r="3" spans="1:18" ht="18" customHeight="1">
      <c r="A3" s="82" t="str">
        <f>SFS!A3</f>
        <v>за годината, завършваща на 31 декември 2020 година</v>
      </c>
      <c r="B3" s="17"/>
      <c r="C3" s="1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s="109" customFormat="1" ht="15" customHeight="1">
      <c r="A4" s="286"/>
      <c r="B4" s="286" t="s">
        <v>5</v>
      </c>
      <c r="C4" s="159"/>
      <c r="D4" s="286" t="s">
        <v>26</v>
      </c>
      <c r="E4" s="159"/>
      <c r="F4" s="286" t="s">
        <v>100</v>
      </c>
      <c r="G4" s="159"/>
      <c r="H4" s="286" t="s">
        <v>17</v>
      </c>
      <c r="I4" s="160"/>
      <c r="J4" s="286" t="s">
        <v>78</v>
      </c>
      <c r="K4" s="159"/>
      <c r="L4" s="289" t="s">
        <v>146</v>
      </c>
      <c r="M4" s="160"/>
      <c r="N4" s="286" t="s">
        <v>98</v>
      </c>
      <c r="O4" s="160"/>
      <c r="P4" s="286" t="s">
        <v>97</v>
      </c>
      <c r="Q4" s="160"/>
      <c r="R4" s="286" t="s">
        <v>31</v>
      </c>
    </row>
    <row r="5" spans="1:18" s="110" customFormat="1" ht="24" customHeight="1">
      <c r="A5" s="286"/>
      <c r="B5" s="286"/>
      <c r="C5" s="159"/>
      <c r="D5" s="286"/>
      <c r="E5" s="161"/>
      <c r="F5" s="286"/>
      <c r="G5" s="161"/>
      <c r="H5" s="286"/>
      <c r="I5" s="162"/>
      <c r="J5" s="286"/>
      <c r="K5" s="161"/>
      <c r="L5" s="289"/>
      <c r="M5" s="162"/>
      <c r="N5" s="286"/>
      <c r="O5" s="162"/>
      <c r="P5" s="286"/>
      <c r="Q5" s="162"/>
      <c r="R5" s="286"/>
    </row>
    <row r="6" spans="1:18" s="22" customFormat="1" ht="15">
      <c r="A6" s="163"/>
      <c r="B6" s="164"/>
      <c r="C6" s="164"/>
      <c r="D6" s="165" t="s">
        <v>9</v>
      </c>
      <c r="E6" s="165"/>
      <c r="F6" s="165" t="s">
        <v>9</v>
      </c>
      <c r="G6" s="165"/>
      <c r="H6" s="165" t="s">
        <v>9</v>
      </c>
      <c r="I6" s="165"/>
      <c r="J6" s="165" t="s">
        <v>9</v>
      </c>
      <c r="K6" s="165"/>
      <c r="L6" s="165" t="s">
        <v>9</v>
      </c>
      <c r="M6" s="165"/>
      <c r="N6" s="165" t="s">
        <v>9</v>
      </c>
      <c r="O6" s="165"/>
      <c r="P6" s="165" t="s">
        <v>9</v>
      </c>
      <c r="Q6" s="165"/>
      <c r="R6" s="165" t="s">
        <v>9</v>
      </c>
    </row>
    <row r="7" spans="1:18" s="21" customFormat="1" ht="5.25" customHeight="1">
      <c r="A7" s="166"/>
      <c r="B7" s="166"/>
      <c r="C7" s="166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203"/>
      <c r="Q7" s="165"/>
      <c r="R7" s="165"/>
    </row>
    <row r="8" spans="1:20" s="14" customFormat="1" ht="15.75" customHeight="1">
      <c r="A8" s="166"/>
      <c r="B8" s="166"/>
      <c r="C8" s="166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203"/>
      <c r="Q8" s="165"/>
      <c r="R8" s="165"/>
      <c r="S8" s="114"/>
      <c r="T8" s="114"/>
    </row>
    <row r="9" spans="1:20" s="14" customFormat="1" ht="13.5" customHeight="1">
      <c r="A9" s="167" t="s">
        <v>180</v>
      </c>
      <c r="B9" s="168">
        <v>28</v>
      </c>
      <c r="C9" s="168"/>
      <c r="D9" s="204">
        <v>134798</v>
      </c>
      <c r="E9" s="152"/>
      <c r="F9" s="204">
        <v>-33337</v>
      </c>
      <c r="G9" s="176"/>
      <c r="H9" s="204">
        <v>55967</v>
      </c>
      <c r="I9" s="177"/>
      <c r="J9" s="204">
        <v>22433</v>
      </c>
      <c r="K9" s="177"/>
      <c r="L9" s="204">
        <v>2933</v>
      </c>
      <c r="M9" s="177"/>
      <c r="N9" s="204">
        <v>275977</v>
      </c>
      <c r="O9" s="177"/>
      <c r="P9" s="204">
        <v>30448</v>
      </c>
      <c r="Q9" s="177"/>
      <c r="R9" s="204">
        <v>489219</v>
      </c>
      <c r="S9" s="114"/>
      <c r="T9" s="114"/>
    </row>
    <row r="10" spans="1:20" s="14" customFormat="1" ht="13.5" customHeight="1">
      <c r="A10" s="202" t="s">
        <v>160</v>
      </c>
      <c r="B10" s="202"/>
      <c r="C10" s="202"/>
      <c r="D10" s="152"/>
      <c r="E10" s="152"/>
      <c r="F10" s="152"/>
      <c r="G10" s="152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71"/>
      <c r="S10" s="114"/>
      <c r="T10" s="114"/>
    </row>
    <row r="11" spans="1:18" s="14" customFormat="1" ht="15">
      <c r="A11" s="169" t="s">
        <v>135</v>
      </c>
      <c r="B11" s="172"/>
      <c r="C11" s="172"/>
      <c r="D11" s="213">
        <f>D12</f>
        <v>0</v>
      </c>
      <c r="E11" s="152"/>
      <c r="F11" s="214">
        <f>F12</f>
        <v>-805</v>
      </c>
      <c r="G11" s="152"/>
      <c r="H11" s="213">
        <f>H12</f>
        <v>0</v>
      </c>
      <c r="I11" s="166"/>
      <c r="J11" s="213">
        <f>J12</f>
        <v>0</v>
      </c>
      <c r="K11" s="166"/>
      <c r="L11" s="213">
        <f>L12</f>
        <v>0</v>
      </c>
      <c r="M11" s="166"/>
      <c r="N11" s="213">
        <f>N12</f>
        <v>0</v>
      </c>
      <c r="O11" s="166"/>
      <c r="P11" s="213">
        <f>P12</f>
        <v>0</v>
      </c>
      <c r="Q11" s="166"/>
      <c r="R11" s="210">
        <f>R12</f>
        <v>-805</v>
      </c>
    </row>
    <row r="12" spans="1:18" s="14" customFormat="1" ht="15.75" customHeight="1">
      <c r="A12" s="192" t="s">
        <v>149</v>
      </c>
      <c r="B12" s="172"/>
      <c r="C12" s="172"/>
      <c r="D12" s="206">
        <v>0</v>
      </c>
      <c r="E12" s="152"/>
      <c r="F12" s="208">
        <v>-805</v>
      </c>
      <c r="G12" s="152"/>
      <c r="H12" s="206">
        <v>0</v>
      </c>
      <c r="I12" s="166"/>
      <c r="J12" s="206">
        <v>0</v>
      </c>
      <c r="K12" s="166"/>
      <c r="L12" s="206">
        <v>0</v>
      </c>
      <c r="M12" s="166"/>
      <c r="N12" s="206">
        <v>0</v>
      </c>
      <c r="O12" s="166"/>
      <c r="P12" s="206">
        <v>0</v>
      </c>
      <c r="Q12" s="166"/>
      <c r="R12" s="215">
        <f>SUM(D12:Q12)</f>
        <v>-805</v>
      </c>
    </row>
    <row r="13" spans="1:18" s="14" customFormat="1" ht="11.25" customHeight="1">
      <c r="A13" s="169" t="s">
        <v>63</v>
      </c>
      <c r="B13" s="172"/>
      <c r="C13" s="172"/>
      <c r="D13" s="209">
        <v>0</v>
      </c>
      <c r="E13" s="152"/>
      <c r="F13" s="209">
        <v>0</v>
      </c>
      <c r="G13" s="152"/>
      <c r="H13" s="209">
        <f>H14</f>
        <v>3330</v>
      </c>
      <c r="I13" s="166"/>
      <c r="J13" s="209">
        <v>0</v>
      </c>
      <c r="K13" s="166"/>
      <c r="L13" s="209">
        <v>0</v>
      </c>
      <c r="M13" s="166"/>
      <c r="N13" s="209">
        <f>N14</f>
        <v>22362</v>
      </c>
      <c r="O13" s="166"/>
      <c r="P13" s="209">
        <f>P14+P15</f>
        <v>-31976</v>
      </c>
      <c r="Q13" s="166"/>
      <c r="R13" s="209">
        <f>H13+N13+P13</f>
        <v>-6284</v>
      </c>
    </row>
    <row r="14" spans="1:18" s="14" customFormat="1" ht="12.75" customHeight="1">
      <c r="A14" s="191" t="s">
        <v>150</v>
      </c>
      <c r="B14" s="172"/>
      <c r="C14" s="172"/>
      <c r="D14" s="211">
        <v>0</v>
      </c>
      <c r="E14" s="152"/>
      <c r="F14" s="216">
        <v>0</v>
      </c>
      <c r="G14" s="152"/>
      <c r="H14" s="217">
        <v>3330</v>
      </c>
      <c r="I14" s="218"/>
      <c r="J14" s="217">
        <v>0</v>
      </c>
      <c r="K14" s="218"/>
      <c r="L14" s="217">
        <v>0</v>
      </c>
      <c r="M14" s="218"/>
      <c r="N14" s="217">
        <v>22362</v>
      </c>
      <c r="O14" s="218"/>
      <c r="P14" s="217">
        <f>-H14-N14</f>
        <v>-25692</v>
      </c>
      <c r="Q14" s="218"/>
      <c r="R14" s="217">
        <f>SUM(H14:Q14)</f>
        <v>0</v>
      </c>
    </row>
    <row r="15" spans="1:18" s="14" customFormat="1" ht="12" customHeight="1">
      <c r="A15" s="191" t="s">
        <v>168</v>
      </c>
      <c r="B15" s="172"/>
      <c r="C15" s="172"/>
      <c r="D15" s="211">
        <v>0</v>
      </c>
      <c r="E15" s="152"/>
      <c r="F15" s="216">
        <v>0</v>
      </c>
      <c r="G15" s="152"/>
      <c r="H15" s="272">
        <f>H16+H17</f>
        <v>0</v>
      </c>
      <c r="I15" s="218"/>
      <c r="J15" s="217">
        <v>0</v>
      </c>
      <c r="K15" s="218"/>
      <c r="L15" s="217">
        <v>0</v>
      </c>
      <c r="M15" s="218"/>
      <c r="N15" s="217">
        <v>0</v>
      </c>
      <c r="O15" s="218"/>
      <c r="P15" s="217">
        <v>-6284</v>
      </c>
      <c r="Q15" s="218"/>
      <c r="R15" s="217">
        <v>-6284</v>
      </c>
    </row>
    <row r="16" spans="1:18" s="14" customFormat="1" ht="13.5" customHeight="1">
      <c r="A16" s="173" t="s">
        <v>110</v>
      </c>
      <c r="B16" s="172"/>
      <c r="C16" s="172"/>
      <c r="D16" s="219">
        <f>D17+D18</f>
        <v>0</v>
      </c>
      <c r="E16" s="220"/>
      <c r="F16" s="219">
        <f>F17+F18</f>
        <v>0</v>
      </c>
      <c r="G16" s="220"/>
      <c r="H16" s="219">
        <f>H17+H18</f>
        <v>0</v>
      </c>
      <c r="I16" s="221"/>
      <c r="J16" s="222">
        <f>J17+J18</f>
        <v>176</v>
      </c>
      <c r="K16" s="221"/>
      <c r="L16" s="222">
        <f>L17+L18</f>
        <v>-60</v>
      </c>
      <c r="M16" s="221"/>
      <c r="N16" s="219">
        <f>N17+N18</f>
        <v>0</v>
      </c>
      <c r="O16" s="221"/>
      <c r="P16" s="223">
        <f>P17+P18</f>
        <v>40398</v>
      </c>
      <c r="Q16" s="221"/>
      <c r="R16" s="222">
        <f>R17+R18</f>
        <v>40514</v>
      </c>
    </row>
    <row r="17" spans="1:18" s="14" customFormat="1" ht="12.75" customHeight="1">
      <c r="A17" s="193" t="s">
        <v>151</v>
      </c>
      <c r="B17" s="172"/>
      <c r="C17" s="172"/>
      <c r="D17" s="206">
        <v>0</v>
      </c>
      <c r="E17" s="152"/>
      <c r="F17" s="206">
        <v>0</v>
      </c>
      <c r="G17" s="152"/>
      <c r="H17" s="206">
        <v>0</v>
      </c>
      <c r="I17" s="166"/>
      <c r="J17" s="206">
        <v>0</v>
      </c>
      <c r="K17" s="166"/>
      <c r="L17" s="206">
        <v>0</v>
      </c>
      <c r="M17" s="166"/>
      <c r="N17" s="206">
        <v>0</v>
      </c>
      <c r="O17" s="166"/>
      <c r="P17" s="207">
        <v>40382</v>
      </c>
      <c r="Q17" s="166"/>
      <c r="R17" s="212">
        <f>SUM(P17:Q17)</f>
        <v>40382</v>
      </c>
    </row>
    <row r="18" spans="1:18" s="14" customFormat="1" ht="12.75" customHeight="1">
      <c r="A18" s="193" t="s">
        <v>152</v>
      </c>
      <c r="B18" s="172"/>
      <c r="C18" s="172"/>
      <c r="D18" s="211">
        <v>0</v>
      </c>
      <c r="E18" s="152"/>
      <c r="F18" s="211">
        <v>0</v>
      </c>
      <c r="G18" s="152"/>
      <c r="H18" s="211">
        <v>0</v>
      </c>
      <c r="I18" s="166"/>
      <c r="J18" s="211">
        <v>176</v>
      </c>
      <c r="K18" s="166"/>
      <c r="L18" s="217">
        <v>-60</v>
      </c>
      <c r="M18" s="218"/>
      <c r="N18" s="217">
        <v>0</v>
      </c>
      <c r="O18" s="218"/>
      <c r="P18" s="217">
        <v>16</v>
      </c>
      <c r="Q18" s="218"/>
      <c r="R18" s="217">
        <f>SUM(J18:Q18)</f>
        <v>132</v>
      </c>
    </row>
    <row r="19" spans="1:19" s="14" customFormat="1" ht="14.25" customHeight="1">
      <c r="A19" s="174" t="s">
        <v>102</v>
      </c>
      <c r="B19" s="172"/>
      <c r="C19" s="172"/>
      <c r="D19" s="211">
        <v>0</v>
      </c>
      <c r="E19" s="152"/>
      <c r="F19" s="211">
        <v>0</v>
      </c>
      <c r="G19" s="152"/>
      <c r="H19" s="211">
        <v>0</v>
      </c>
      <c r="I19" s="166"/>
      <c r="J19" s="211">
        <v>-569</v>
      </c>
      <c r="K19" s="211"/>
      <c r="L19" s="206">
        <v>0</v>
      </c>
      <c r="M19" s="205"/>
      <c r="N19" s="211">
        <v>0</v>
      </c>
      <c r="O19" s="211"/>
      <c r="P19" s="211">
        <f>-J19-L19</f>
        <v>569</v>
      </c>
      <c r="Q19" s="166"/>
      <c r="R19" s="211">
        <v>0</v>
      </c>
      <c r="S19" s="114"/>
    </row>
    <row r="20" spans="1:19" s="14" customFormat="1" ht="15.75" customHeight="1" thickBot="1">
      <c r="A20" s="167" t="s">
        <v>161</v>
      </c>
      <c r="B20" s="168">
        <v>28</v>
      </c>
      <c r="C20" s="168"/>
      <c r="D20" s="175">
        <f>D9+D11+D16+D19</f>
        <v>134798</v>
      </c>
      <c r="E20" s="152"/>
      <c r="F20" s="175">
        <f>F9+F11+F16+F19</f>
        <v>-34142</v>
      </c>
      <c r="G20" s="152"/>
      <c r="H20" s="175">
        <f>H9+H11+H16+H19+H13</f>
        <v>59297</v>
      </c>
      <c r="I20" s="166"/>
      <c r="J20" s="175">
        <f>J9+J11+J16+J19</f>
        <v>22040</v>
      </c>
      <c r="K20" s="166"/>
      <c r="L20" s="175">
        <f>L9+L11+L16+L19</f>
        <v>2873</v>
      </c>
      <c r="M20" s="166"/>
      <c r="N20" s="175">
        <f>N9+N11+N16+N19+N13</f>
        <v>298339</v>
      </c>
      <c r="O20" s="166"/>
      <c r="P20" s="175">
        <f>P9+P11+P16+P19+P13</f>
        <v>39439</v>
      </c>
      <c r="Q20" s="166"/>
      <c r="R20" s="175">
        <f>R9+R11+R16+R19+R13</f>
        <v>522644</v>
      </c>
      <c r="S20" s="114"/>
    </row>
    <row r="21" spans="1:19" s="14" customFormat="1" ht="15" customHeight="1" thickTop="1">
      <c r="A21" s="167"/>
      <c r="B21" s="172"/>
      <c r="C21" s="172"/>
      <c r="D21" s="152"/>
      <c r="E21" s="152"/>
      <c r="F21" s="152"/>
      <c r="G21" s="152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71"/>
      <c r="S21" s="114"/>
    </row>
    <row r="22" spans="1:18" s="14" customFormat="1" ht="13.5" customHeight="1">
      <c r="A22" s="202" t="s">
        <v>181</v>
      </c>
      <c r="B22" s="202"/>
      <c r="C22" s="202"/>
      <c r="D22" s="152"/>
      <c r="E22" s="152"/>
      <c r="F22" s="152"/>
      <c r="G22" s="152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71"/>
    </row>
    <row r="23" spans="1:18" s="14" customFormat="1" ht="15" customHeight="1">
      <c r="A23" s="169" t="s">
        <v>182</v>
      </c>
      <c r="B23" s="172"/>
      <c r="C23" s="172"/>
      <c r="D23" s="213">
        <f>D25</f>
        <v>0</v>
      </c>
      <c r="E23" s="152"/>
      <c r="F23" s="214">
        <f>F25+F24</f>
        <v>486</v>
      </c>
      <c r="G23" s="152"/>
      <c r="H23" s="213">
        <f>H25</f>
        <v>0</v>
      </c>
      <c r="I23" s="166"/>
      <c r="J23" s="213">
        <f>J25</f>
        <v>0</v>
      </c>
      <c r="K23" s="166"/>
      <c r="L23" s="213">
        <f>L25</f>
        <v>0</v>
      </c>
      <c r="M23" s="166"/>
      <c r="N23" s="213">
        <f>N25</f>
        <v>0</v>
      </c>
      <c r="O23" s="166"/>
      <c r="P23" s="210">
        <f>P24+P25</f>
        <v>-144</v>
      </c>
      <c r="Q23" s="166"/>
      <c r="R23" s="210">
        <f>R25+R24</f>
        <v>342</v>
      </c>
    </row>
    <row r="24" spans="1:18" s="14" customFormat="1" ht="16.5" customHeight="1">
      <c r="A24" s="192" t="s">
        <v>183</v>
      </c>
      <c r="B24" s="172"/>
      <c r="C24" s="172"/>
      <c r="D24" s="206"/>
      <c r="E24" s="152"/>
      <c r="F24" s="273">
        <v>949</v>
      </c>
      <c r="G24" s="152"/>
      <c r="H24" s="206"/>
      <c r="I24" s="166"/>
      <c r="J24" s="206"/>
      <c r="K24" s="166"/>
      <c r="L24" s="206"/>
      <c r="M24" s="166"/>
      <c r="N24" s="206"/>
      <c r="O24" s="166"/>
      <c r="P24" s="208">
        <v>-144</v>
      </c>
      <c r="Q24" s="166"/>
      <c r="R24" s="215">
        <f>SUM(D24:Q24)</f>
        <v>805</v>
      </c>
    </row>
    <row r="25" spans="1:18" s="14" customFormat="1" ht="13.5" customHeight="1">
      <c r="A25" s="192" t="s">
        <v>149</v>
      </c>
      <c r="B25" s="172"/>
      <c r="C25" s="172"/>
      <c r="D25" s="206">
        <v>0</v>
      </c>
      <c r="E25" s="152"/>
      <c r="F25" s="208">
        <v>-463</v>
      </c>
      <c r="G25" s="152"/>
      <c r="H25" s="206">
        <v>0</v>
      </c>
      <c r="I25" s="166"/>
      <c r="J25" s="206">
        <v>0</v>
      </c>
      <c r="K25" s="166"/>
      <c r="L25" s="206">
        <v>0</v>
      </c>
      <c r="M25" s="166"/>
      <c r="N25" s="206">
        <v>0</v>
      </c>
      <c r="O25" s="166"/>
      <c r="P25" s="206">
        <v>0</v>
      </c>
      <c r="Q25" s="166"/>
      <c r="R25" s="215">
        <f>SUM(D25:Q25)</f>
        <v>-463</v>
      </c>
    </row>
    <row r="26" spans="1:18" s="14" customFormat="1" ht="16.5" customHeight="1">
      <c r="A26" s="169" t="s">
        <v>63</v>
      </c>
      <c r="B26" s="172"/>
      <c r="C26" s="172"/>
      <c r="D26" s="209">
        <v>0</v>
      </c>
      <c r="E26" s="152"/>
      <c r="F26" s="209">
        <v>0</v>
      </c>
      <c r="G26" s="152"/>
      <c r="H26" s="209">
        <f>H27</f>
        <v>4038</v>
      </c>
      <c r="I26" s="166"/>
      <c r="J26" s="209">
        <v>0</v>
      </c>
      <c r="K26" s="166"/>
      <c r="L26" s="209">
        <v>0</v>
      </c>
      <c r="M26" s="166"/>
      <c r="N26" s="209">
        <f>N27</f>
        <v>23257</v>
      </c>
      <c r="O26" s="166"/>
      <c r="P26" s="209">
        <f>P27+P28+P29</f>
        <v>-41125</v>
      </c>
      <c r="Q26" s="166"/>
      <c r="R26" s="209">
        <f>H26+N26+P26</f>
        <v>-13830</v>
      </c>
    </row>
    <row r="27" spans="1:18" s="14" customFormat="1" ht="18" customHeight="1">
      <c r="A27" s="191" t="s">
        <v>150</v>
      </c>
      <c r="B27" s="172"/>
      <c r="C27" s="172"/>
      <c r="D27" s="211">
        <v>0</v>
      </c>
      <c r="E27" s="152"/>
      <c r="F27" s="216">
        <v>0</v>
      </c>
      <c r="G27" s="152"/>
      <c r="H27" s="217">
        <v>4038</v>
      </c>
      <c r="I27" s="218"/>
      <c r="J27" s="217">
        <v>0</v>
      </c>
      <c r="K27" s="218"/>
      <c r="L27" s="217">
        <v>0</v>
      </c>
      <c r="M27" s="218"/>
      <c r="N27" s="217">
        <v>23257</v>
      </c>
      <c r="O27" s="218"/>
      <c r="P27" s="217">
        <f>-H27-N27</f>
        <v>-27295</v>
      </c>
      <c r="Q27" s="218"/>
      <c r="R27" s="217">
        <f>SUM(H27:Q27)</f>
        <v>0</v>
      </c>
    </row>
    <row r="28" spans="1:19" s="14" customFormat="1" ht="14.25" customHeight="1">
      <c r="A28" s="191" t="s">
        <v>184</v>
      </c>
      <c r="B28" s="172"/>
      <c r="C28" s="172"/>
      <c r="D28" s="211">
        <v>0</v>
      </c>
      <c r="E28" s="152"/>
      <c r="F28" s="216">
        <v>0</v>
      </c>
      <c r="G28" s="152"/>
      <c r="H28" s="272">
        <f>H30+H31</f>
        <v>0</v>
      </c>
      <c r="I28" s="218"/>
      <c r="J28" s="217">
        <v>0</v>
      </c>
      <c r="K28" s="218"/>
      <c r="L28" s="217">
        <v>0</v>
      </c>
      <c r="M28" s="218"/>
      <c r="N28" s="217">
        <v>0</v>
      </c>
      <c r="O28" s="218"/>
      <c r="P28" s="217">
        <v>-8798</v>
      </c>
      <c r="Q28" s="218"/>
      <c r="R28" s="217">
        <f>P28</f>
        <v>-8798</v>
      </c>
      <c r="S28" s="114"/>
    </row>
    <row r="29" spans="1:19" s="14" customFormat="1" ht="14.25" customHeight="1">
      <c r="A29" s="191" t="s">
        <v>185</v>
      </c>
      <c r="B29" s="172"/>
      <c r="C29" s="172"/>
      <c r="D29" s="211"/>
      <c r="E29" s="152"/>
      <c r="F29" s="216"/>
      <c r="G29" s="152"/>
      <c r="H29" s="272">
        <v>0</v>
      </c>
      <c r="I29" s="218"/>
      <c r="J29" s="217"/>
      <c r="K29" s="218"/>
      <c r="L29" s="217"/>
      <c r="M29" s="218"/>
      <c r="N29" s="217"/>
      <c r="O29" s="218"/>
      <c r="P29" s="217">
        <v>-5032</v>
      </c>
      <c r="Q29" s="218"/>
      <c r="R29" s="217">
        <f>P29</f>
        <v>-5032</v>
      </c>
      <c r="S29" s="114"/>
    </row>
    <row r="30" spans="1:19" s="14" customFormat="1" ht="14.25" customHeight="1">
      <c r="A30" s="173" t="s">
        <v>110</v>
      </c>
      <c r="B30" s="172"/>
      <c r="C30" s="172"/>
      <c r="D30" s="219">
        <f>D31+D32</f>
        <v>0</v>
      </c>
      <c r="E30" s="220"/>
      <c r="F30" s="219">
        <f>F31+F32</f>
        <v>0</v>
      </c>
      <c r="G30" s="220"/>
      <c r="H30" s="219">
        <f>H31+H32</f>
        <v>0</v>
      </c>
      <c r="I30" s="221"/>
      <c r="J30" s="222">
        <f>J31+J32</f>
        <v>-37</v>
      </c>
      <c r="K30" s="221"/>
      <c r="L30" s="222">
        <f>L31+L32</f>
        <v>-637</v>
      </c>
      <c r="M30" s="221"/>
      <c r="N30" s="219">
        <f>N31+N32</f>
        <v>0</v>
      </c>
      <c r="O30" s="221"/>
      <c r="P30" s="223">
        <f>P31+P32</f>
        <v>27807</v>
      </c>
      <c r="Q30" s="221"/>
      <c r="R30" s="222">
        <f>SUM(D30:Q30)</f>
        <v>27133</v>
      </c>
      <c r="S30" s="114"/>
    </row>
    <row r="31" spans="1:18" s="14" customFormat="1" ht="14.25" customHeight="1">
      <c r="A31" s="193" t="s">
        <v>151</v>
      </c>
      <c r="B31" s="172"/>
      <c r="C31" s="172"/>
      <c r="D31" s="206">
        <v>0</v>
      </c>
      <c r="E31" s="152"/>
      <c r="F31" s="206">
        <v>0</v>
      </c>
      <c r="G31" s="152"/>
      <c r="H31" s="206">
        <v>0</v>
      </c>
      <c r="I31" s="166"/>
      <c r="J31" s="206">
        <v>0</v>
      </c>
      <c r="K31" s="166"/>
      <c r="L31" s="206">
        <v>0</v>
      </c>
      <c r="M31" s="166"/>
      <c r="N31" s="206">
        <v>0</v>
      </c>
      <c r="O31" s="166"/>
      <c r="P31" s="207">
        <f>SCI!C28</f>
        <v>27965</v>
      </c>
      <c r="Q31" s="166"/>
      <c r="R31" s="212">
        <f>SUM(P31:Q31)</f>
        <v>27965</v>
      </c>
    </row>
    <row r="32" spans="1:18" s="14" customFormat="1" ht="13.5" customHeight="1">
      <c r="A32" s="193" t="s">
        <v>152</v>
      </c>
      <c r="B32" s="172"/>
      <c r="C32" s="172"/>
      <c r="D32" s="211">
        <v>0</v>
      </c>
      <c r="E32" s="152"/>
      <c r="F32" s="211">
        <v>0</v>
      </c>
      <c r="G32" s="152"/>
      <c r="H32" s="211">
        <v>0</v>
      </c>
      <c r="I32" s="166"/>
      <c r="J32" s="274">
        <f>'[4]28 c'!$C$31+'[4]28 c'!$C$32</f>
        <v>-37</v>
      </c>
      <c r="K32" s="166"/>
      <c r="L32" s="217">
        <f>SCI!C32</f>
        <v>-637</v>
      </c>
      <c r="M32" s="218"/>
      <c r="N32" s="217">
        <v>0</v>
      </c>
      <c r="O32" s="218"/>
      <c r="P32" s="217">
        <f>SCI!C33</f>
        <v>-158</v>
      </c>
      <c r="Q32" s="218"/>
      <c r="R32" s="217">
        <f>SUM(J32:Q32)</f>
        <v>-832</v>
      </c>
    </row>
    <row r="33" spans="1:18" s="14" customFormat="1" ht="13.5" customHeight="1">
      <c r="A33" s="174" t="s">
        <v>102</v>
      </c>
      <c r="B33" s="172"/>
      <c r="C33" s="172"/>
      <c r="D33" s="211">
        <v>0</v>
      </c>
      <c r="E33" s="152"/>
      <c r="F33" s="211">
        <v>0</v>
      </c>
      <c r="G33" s="152"/>
      <c r="H33" s="211">
        <v>0</v>
      </c>
      <c r="I33" s="166"/>
      <c r="J33" s="211">
        <v>-409</v>
      </c>
      <c r="K33" s="211"/>
      <c r="L33" s="212">
        <v>46</v>
      </c>
      <c r="M33" s="205"/>
      <c r="N33" s="211">
        <v>0</v>
      </c>
      <c r="O33" s="211"/>
      <c r="P33" s="211">
        <f>-J33-L33</f>
        <v>363</v>
      </c>
      <c r="Q33" s="166"/>
      <c r="R33" s="211">
        <v>0</v>
      </c>
    </row>
    <row r="34" spans="1:18" s="14" customFormat="1" ht="15" customHeight="1" thickBot="1">
      <c r="A34" s="167" t="s">
        <v>186</v>
      </c>
      <c r="B34" s="168">
        <v>28</v>
      </c>
      <c r="C34" s="168"/>
      <c r="D34" s="175">
        <f>D20+D30+D33+D26+D23</f>
        <v>134798</v>
      </c>
      <c r="E34" s="152"/>
      <c r="F34" s="175">
        <f>F20+F30+F33+F26+F23</f>
        <v>-33656</v>
      </c>
      <c r="G34" s="152"/>
      <c r="H34" s="175">
        <f>H20+H30+H33+H26+H23</f>
        <v>63335</v>
      </c>
      <c r="I34" s="166"/>
      <c r="J34" s="175">
        <f>J20+J30+J33+J26+J23</f>
        <v>21594</v>
      </c>
      <c r="K34" s="166"/>
      <c r="L34" s="175">
        <f>L20+L30+L33+L26+L23</f>
        <v>2282</v>
      </c>
      <c r="M34" s="166"/>
      <c r="N34" s="175">
        <f>N20+N30+N33+N26+N23</f>
        <v>321596</v>
      </c>
      <c r="O34" s="166"/>
      <c r="P34" s="175">
        <f>P20+P30+P33+P26+P23</f>
        <v>26340</v>
      </c>
      <c r="Q34" s="166"/>
      <c r="R34" s="175">
        <f>R20+R30+R33+R26+R23</f>
        <v>536289</v>
      </c>
    </row>
    <row r="35" spans="1:18" s="14" customFormat="1" ht="12" customHeight="1" thickTop="1">
      <c r="A35" s="167"/>
      <c r="B35" s="172"/>
      <c r="C35" s="172"/>
      <c r="D35" s="152"/>
      <c r="E35" s="152"/>
      <c r="F35" s="152"/>
      <c r="G35" s="152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71"/>
    </row>
    <row r="36" spans="1:18" s="14" customFormat="1" ht="12" customHeight="1">
      <c r="A36" s="167"/>
      <c r="B36" s="172"/>
      <c r="C36" s="172"/>
      <c r="D36" s="152"/>
      <c r="E36" s="152"/>
      <c r="F36" s="152"/>
      <c r="G36" s="152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71"/>
    </row>
    <row r="37" spans="1:18" s="14" customFormat="1" ht="12" customHeight="1">
      <c r="A37" s="167"/>
      <c r="B37" s="172"/>
      <c r="C37" s="172"/>
      <c r="D37" s="152"/>
      <c r="E37" s="152"/>
      <c r="F37" s="152"/>
      <c r="G37" s="152"/>
      <c r="H37" s="166"/>
      <c r="I37" s="166"/>
      <c r="J37" s="166"/>
      <c r="K37" s="166"/>
      <c r="L37" s="166"/>
      <c r="M37" s="166"/>
      <c r="N37" s="166"/>
      <c r="O37" s="166"/>
      <c r="P37" s="171"/>
      <c r="Q37" s="166"/>
      <c r="R37" s="171"/>
    </row>
    <row r="38" spans="1:18" s="14" customFormat="1" ht="12" customHeight="1">
      <c r="A38" s="167"/>
      <c r="B38" s="172"/>
      <c r="C38" s="172"/>
      <c r="D38" s="152"/>
      <c r="E38" s="152"/>
      <c r="F38" s="152"/>
      <c r="G38" s="152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71"/>
    </row>
    <row r="39" spans="1:18" s="14" customFormat="1" ht="12" customHeight="1">
      <c r="A39" s="167"/>
      <c r="B39" s="172"/>
      <c r="C39" s="172"/>
      <c r="D39" s="152"/>
      <c r="E39" s="152"/>
      <c r="F39" s="152"/>
      <c r="G39" s="152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71"/>
    </row>
    <row r="40" spans="1:18" s="9" customFormat="1" ht="15">
      <c r="A40" s="178" t="str">
        <f>SFS!A59</f>
        <v>Приложенията на страници от 5 до 140 са неразделна част от индивидуалния финансов отчет.</v>
      </c>
      <c r="B40" s="179"/>
      <c r="C40" s="179"/>
      <c r="D40" s="172"/>
      <c r="E40" s="172"/>
      <c r="F40" s="172"/>
      <c r="G40" s="172"/>
      <c r="H40" s="170"/>
      <c r="I40" s="172"/>
      <c r="J40" s="170"/>
      <c r="K40" s="172"/>
      <c r="L40" s="170"/>
      <c r="M40" s="172"/>
      <c r="N40" s="170"/>
      <c r="O40" s="172"/>
      <c r="P40" s="170"/>
      <c r="Q40" s="172"/>
      <c r="R40" s="180"/>
    </row>
    <row r="41" spans="1:18" s="9" customFormat="1" ht="8.25" customHeight="1">
      <c r="A41" s="178"/>
      <c r="B41" s="179"/>
      <c r="C41" s="179"/>
      <c r="D41" s="172"/>
      <c r="E41" s="172"/>
      <c r="F41" s="172"/>
      <c r="G41" s="172"/>
      <c r="H41" s="170"/>
      <c r="I41" s="172"/>
      <c r="J41" s="170"/>
      <c r="K41" s="172"/>
      <c r="L41" s="170"/>
      <c r="M41" s="172"/>
      <c r="N41" s="170"/>
      <c r="O41" s="172"/>
      <c r="P41" s="170"/>
      <c r="Q41" s="172"/>
      <c r="R41" s="180"/>
    </row>
    <row r="42" spans="1:18" s="9" customFormat="1" ht="14.25" customHeight="1">
      <c r="A42" s="178"/>
      <c r="B42" s="179"/>
      <c r="C42" s="179"/>
      <c r="D42" s="172"/>
      <c r="E42" s="172"/>
      <c r="F42" s="172"/>
      <c r="G42" s="172"/>
      <c r="H42" s="170"/>
      <c r="I42" s="172"/>
      <c r="J42" s="170"/>
      <c r="K42" s="172"/>
      <c r="L42" s="170"/>
      <c r="M42" s="172"/>
      <c r="N42" s="170"/>
      <c r="O42" s="172"/>
      <c r="P42" s="170"/>
      <c r="Q42" s="172"/>
      <c r="R42" s="180"/>
    </row>
    <row r="43" spans="1:18" s="9" customFormat="1" ht="11.25" customHeight="1">
      <c r="A43" s="178"/>
      <c r="B43" s="179"/>
      <c r="C43" s="179"/>
      <c r="D43" s="172"/>
      <c r="E43" s="172"/>
      <c r="F43" s="172"/>
      <c r="G43" s="172"/>
      <c r="H43" s="170"/>
      <c r="I43" s="172"/>
      <c r="J43" s="170"/>
      <c r="K43" s="172"/>
      <c r="L43" s="170"/>
      <c r="M43" s="172"/>
      <c r="N43" s="170"/>
      <c r="O43" s="172"/>
      <c r="P43" s="170"/>
      <c r="Q43" s="172"/>
      <c r="R43" s="180"/>
    </row>
    <row r="44" spans="1:18" s="9" customFormat="1" ht="15" customHeight="1">
      <c r="A44" s="178"/>
      <c r="B44" s="179"/>
      <c r="C44" s="179"/>
      <c r="D44" s="172"/>
      <c r="E44" s="172"/>
      <c r="F44" s="172"/>
      <c r="G44" s="172"/>
      <c r="H44" s="170"/>
      <c r="I44" s="172"/>
      <c r="J44" s="170"/>
      <c r="K44" s="172"/>
      <c r="L44" s="170"/>
      <c r="M44" s="172"/>
      <c r="N44" s="170"/>
      <c r="O44" s="172"/>
      <c r="P44" s="170"/>
      <c r="Q44" s="172"/>
      <c r="R44" s="180"/>
    </row>
    <row r="45" spans="1:18" s="140" customFormat="1" ht="13.5" customHeight="1">
      <c r="A45" s="181" t="s">
        <v>65</v>
      </c>
      <c r="B45" s="182" t="s">
        <v>117</v>
      </c>
      <c r="C45" s="182"/>
      <c r="D45" s="183"/>
      <c r="E45" s="183"/>
      <c r="F45" s="183"/>
      <c r="G45" s="183"/>
      <c r="H45" s="182" t="s">
        <v>172</v>
      </c>
      <c r="I45" s="183"/>
      <c r="J45" s="183"/>
      <c r="K45" s="183"/>
      <c r="L45" s="183"/>
      <c r="M45" s="183"/>
      <c r="N45" s="183"/>
      <c r="O45" s="183"/>
      <c r="P45" s="183"/>
      <c r="Q45" s="182"/>
      <c r="R45" s="182"/>
    </row>
    <row r="46" spans="1:18" s="140" customFormat="1" ht="11.25" customHeight="1">
      <c r="A46" s="184" t="s">
        <v>66</v>
      </c>
      <c r="B46" s="183"/>
      <c r="C46" s="183"/>
      <c r="D46" s="178" t="s">
        <v>138</v>
      </c>
      <c r="E46" s="183"/>
      <c r="F46" s="183"/>
      <c r="G46" s="183"/>
      <c r="H46" s="183"/>
      <c r="I46" s="178"/>
      <c r="J46" s="182" t="s">
        <v>139</v>
      </c>
      <c r="K46" s="183"/>
      <c r="L46" s="183"/>
      <c r="M46" s="183"/>
      <c r="N46" s="183"/>
      <c r="O46" s="183"/>
      <c r="P46" s="183"/>
      <c r="Q46" s="182"/>
      <c r="R46" s="182"/>
    </row>
    <row r="47" spans="1:18" s="140" customFormat="1" ht="11.25" customHeight="1">
      <c r="A47" s="184"/>
      <c r="B47" s="183"/>
      <c r="C47" s="183"/>
      <c r="D47" s="178"/>
      <c r="E47" s="183"/>
      <c r="F47" s="183"/>
      <c r="G47" s="183"/>
      <c r="H47" s="183"/>
      <c r="I47" s="178"/>
      <c r="J47" s="182"/>
      <c r="K47" s="183"/>
      <c r="L47" s="183"/>
      <c r="M47" s="183"/>
      <c r="N47" s="183"/>
      <c r="O47" s="183"/>
      <c r="P47" s="183"/>
      <c r="Q47" s="182"/>
      <c r="R47" s="182"/>
    </row>
    <row r="48" spans="1:18" s="140" customFormat="1" ht="11.25" customHeight="1">
      <c r="A48" s="184"/>
      <c r="B48" s="183"/>
      <c r="C48" s="183"/>
      <c r="D48" s="178"/>
      <c r="E48" s="183"/>
      <c r="F48" s="183"/>
      <c r="G48" s="183"/>
      <c r="H48" s="183"/>
      <c r="I48" s="178"/>
      <c r="J48" s="182"/>
      <c r="K48" s="183"/>
      <c r="L48" s="183"/>
      <c r="M48" s="183"/>
      <c r="N48" s="183"/>
      <c r="O48" s="183"/>
      <c r="P48" s="183"/>
      <c r="Q48" s="182"/>
      <c r="R48" s="182"/>
    </row>
    <row r="49" spans="1:18" s="140" customFormat="1" ht="11.25" customHeight="1">
      <c r="A49" s="264"/>
      <c r="B49" s="265"/>
      <c r="C49" s="183"/>
      <c r="D49" s="178"/>
      <c r="E49" s="183"/>
      <c r="F49" s="183"/>
      <c r="G49" s="183"/>
      <c r="H49" s="183"/>
      <c r="I49" s="178"/>
      <c r="J49" s="182"/>
      <c r="K49" s="183"/>
      <c r="L49" s="183"/>
      <c r="M49" s="183"/>
      <c r="N49" s="183"/>
      <c r="O49" s="183"/>
      <c r="P49" s="183"/>
      <c r="Q49" s="182"/>
      <c r="R49" s="182"/>
    </row>
    <row r="50" spans="1:18" s="140" customFormat="1" ht="11.25" customHeight="1">
      <c r="A50" s="264"/>
      <c r="B50" s="265"/>
      <c r="C50" s="183"/>
      <c r="D50" s="178"/>
      <c r="E50" s="183"/>
      <c r="F50" s="183"/>
      <c r="G50" s="183"/>
      <c r="H50" s="183"/>
      <c r="I50" s="178"/>
      <c r="J50" s="182"/>
      <c r="K50" s="183"/>
      <c r="L50" s="183"/>
      <c r="M50" s="183"/>
      <c r="N50" s="183"/>
      <c r="O50" s="183"/>
      <c r="P50" s="183"/>
      <c r="Q50" s="182"/>
      <c r="R50" s="182"/>
    </row>
    <row r="51" spans="1:18" s="140" customFormat="1" ht="11.25" customHeight="1">
      <c r="A51" s="264"/>
      <c r="B51" s="265"/>
      <c r="C51" s="183"/>
      <c r="D51" s="178"/>
      <c r="E51" s="183"/>
      <c r="F51" s="183"/>
      <c r="G51" s="183"/>
      <c r="H51" s="183"/>
      <c r="I51" s="178"/>
      <c r="J51" s="182"/>
      <c r="K51" s="183"/>
      <c r="L51" s="183"/>
      <c r="M51" s="183"/>
      <c r="N51" s="183"/>
      <c r="O51" s="183"/>
      <c r="P51" s="183"/>
      <c r="Q51" s="182"/>
      <c r="R51" s="182"/>
    </row>
    <row r="52" spans="1:3" ht="15">
      <c r="A52" s="141"/>
      <c r="B52"/>
      <c r="C52"/>
    </row>
    <row r="61" spans="1:3" ht="15">
      <c r="A61" s="34"/>
      <c r="B61" s="34"/>
      <c r="C61" s="34"/>
    </row>
  </sheetData>
  <sheetProtection/>
  <mergeCells count="11">
    <mergeCell ref="N4:N5"/>
    <mergeCell ref="P4:P5"/>
    <mergeCell ref="R4:R5"/>
    <mergeCell ref="A2:R2"/>
    <mergeCell ref="D4:D5"/>
    <mergeCell ref="F4:F5"/>
    <mergeCell ref="A4:A5"/>
    <mergeCell ref="B4:B5"/>
    <mergeCell ref="H4:H5"/>
    <mergeCell ref="J4:J5"/>
    <mergeCell ref="L4:L5"/>
  </mergeCells>
  <printOptions/>
  <pageMargins left="0.5511811023622047" right="0.15748031496062992" top="0.35433070866141736" bottom="0.2362204724409449" header="0.5511811023622047" footer="0.35433070866141736"/>
  <pageSetup blackAndWhite="1" firstPageNumber="4" useFirstPageNumber="1" horizontalDpi="600" verticalDpi="600" orientation="landscape" paperSize="9" scale="69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Investor Relations</cp:lastModifiedBy>
  <cp:lastPrinted>2021-01-22T15:37:37Z</cp:lastPrinted>
  <dcterms:created xsi:type="dcterms:W3CDTF">2003-02-07T14:36:34Z</dcterms:created>
  <dcterms:modified xsi:type="dcterms:W3CDTF">2021-01-29T13:24:27Z</dcterms:modified>
  <cp:category/>
  <cp:version/>
  <cp:contentType/>
  <cp:contentStatus/>
</cp:coreProperties>
</file>