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8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<sst xmlns="http://schemas.openxmlformats.org/spreadsheetml/2006/main" count="1080" uniqueCount="888">
  <si>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</si>
  <si>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</si>
  <si>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</si>
  <si>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</si>
  <si>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</si>
  <si>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</si>
  <si>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</si>
  <si>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</si>
  <si>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</si>
  <si>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</si>
  <si>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</si>
  <si>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</si>
  <si>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</si>
  <si>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</si>
  <si>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</si>
  <si>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</si>
  <si>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</si>
  <si>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</si>
  <si>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</si>
  <si>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</si>
  <si>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</si>
  <si>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</si>
  <si>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</si>
  <si>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</si>
  <si>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</si>
  <si>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</si>
  <si>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</si>
  <si>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</si>
  <si>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</si>
  <si>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</si>
  <si>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</si>
  <si>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</si>
  <si>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</si>
  <si>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</si>
  <si>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</si>
  <si>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</si>
  <si>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</si>
  <si>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</si>
  <si>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</si>
  <si>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</si>
  <si>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</si>
  <si>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</si>
  <si>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</si>
  <si>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</si>
  <si>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</si>
  <si>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</si>
  <si>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</si>
  <si>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</si>
  <si>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</si>
  <si>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</si>
  <si>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</si>
  <si>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</si>
  <si>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</si>
  <si>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</si>
  <si>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</si>
  <si>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</si>
  <si>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</si>
  <si>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</si>
  <si>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</si>
  <si>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</si>
  <si>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</si>
  <si>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</si>
  <si>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</si>
  <si>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</si>
  <si>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</si>
  <si>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</si>
  <si>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</si>
  <si>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</si>
  <si>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</si>
  <si>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</si>
  <si>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</si>
  <si>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</si>
  <si>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</si>
  <si>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</si>
  <si>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</si>
  <si>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</si>
  <si>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</si>
  <si>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</si>
  <si>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</si>
  <si>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</si>
  <si>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</si>
  <si>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</si>
  <si>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</si>
  <si>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</si>
  <si>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</si>
  <si>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</si>
  <si>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</si>
  <si>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</si>
  <si>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</si>
  <si>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</si>
  <si>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</si>
  <si>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</si>
  <si>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</si>
  <si>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</si>
  <si>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</si>
  <si>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</si>
  <si>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</si>
  <si>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</si>
  <si>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</si>
  <si>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</si>
  <si>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</si>
  <si>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</si>
  <si>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</si>
  <si>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</si>
  <si>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</si>
  <si>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</si>
  <si>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</si>
  <si>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</si>
  <si>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</si>
  <si>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</si>
  <si>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</si>
  <si>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</si>
  <si>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</si>
  <si>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</si>
  <si>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</si>
  <si>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</si>
  <si>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</si>
  <si>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</si>
  <si>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</si>
  <si>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</si>
  <si>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</si>
  <si>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</si>
  <si>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</si>
  <si>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</si>
  <si>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</si>
  <si>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</si>
  <si>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</si>
  <si>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</si>
  <si>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</si>
  <si>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</si>
  <si>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</si>
  <si>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</si>
  <si>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</si>
  <si>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</si>
  <si>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</si>
  <si>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</si>
  <si>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</si>
  <si>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</si>
  <si>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</si>
  <si>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</si>
  <si>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</si>
  <si>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</si>
  <si>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</si>
  <si>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</si>
  <si>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</si>
  <si>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</si>
  <si>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</si>
  <si>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</si>
  <si>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</si>
  <si>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</si>
  <si>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</si>
  <si>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</si>
  <si>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</si>
  <si>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</si>
  <si>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</si>
  <si>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</si>
  <si>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</si>
  <si>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</si>
  <si>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</si>
  <si>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</si>
  <si>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</si>
  <si>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</si>
  <si>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</si>
  <si>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</si>
  <si>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</si>
  <si>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</si>
  <si>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</si>
  <si>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</si>
  <si>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</si>
  <si>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</si>
  <si>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</si>
  <si>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</si>
  <si>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</si>
  <si>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</si>
  <si>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</si>
  <si>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</si>
  <si>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</si>
  <si>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</si>
  <si>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</si>
  <si>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</si>
  <si>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</si>
  <si>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</si>
  <si>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</si>
  <si>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</si>
  <si>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</si>
  <si>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</si>
  <si>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</si>
  <si>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</si>
  <si>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</si>
  <si>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</si>
  <si>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</si>
  <si>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</si>
  <si>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</si>
  <si>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</si>
  <si>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</si>
  <si>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</si>
  <si>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</si>
  <si>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</si>
  <si>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</si>
  <si>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</si>
  <si>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</si>
  <si>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</si>
  <si>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</si>
  <si>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</si>
  <si>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</si>
  <si>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</si>
  <si>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</si>
  <si>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</si>
  <si>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</si>
  <si>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</si>
  <si>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</si>
  <si>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</si>
  <si>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</si>
  <si>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</si>
  <si>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</si>
  <si>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</si>
  <si>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</si>
  <si>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</si>
  <si>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</si>
  <si>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</si>
  <si>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</si>
  <si>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</si>
  <si>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</si>
  <si>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</si>
  <si>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</si>
  <si>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</si>
  <si>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</si>
  <si>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</si>
  <si>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</si>
  <si>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</si>
  <si>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</si>
  <si>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</si>
  <si>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</si>
  <si>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</si>
  <si>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</si>
  <si>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</si>
  <si>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</si>
  <si>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</si>
  <si>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</si>
  <si>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</si>
  <si>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</si>
  <si>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</si>
  <si>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</si>
  <si>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</si>
  <si>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</si>
  <si>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</si>
  <si>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</si>
  <si>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</si>
  <si>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</si>
  <si>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</si>
  <si>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</si>
  <si>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</si>
  <si>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</si>
  <si>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</si>
  <si>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</si>
  <si>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</si>
  <si>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</si>
  <si>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</si>
  <si>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</si>
  <si>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</si>
  <si>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</si>
  <si>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</si>
  <si>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</si>
  <si>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</si>
  <si>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</si>
  <si>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</si>
  <si>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</si>
  <si>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</si>
  <si>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</si>
  <si>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</si>
  <si>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</si>
  <si>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</si>
  <si>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</si>
  <si>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</si>
  <si>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</si>
  <si>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</si>
  <si>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</si>
  <si>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</si>
  <si>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</si>
  <si>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</si>
  <si>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</si>
  <si>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</si>
  <si>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</si>
  <si>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</si>
  <si>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</si>
  <si>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</si>
  <si>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</si>
  <si>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</si>
  <si>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</si>
  <si>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</si>
  <si>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</si>
  <si>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</si>
  <si>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</si>
  <si>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</si>
  <si>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</si>
  <si>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</si>
  <si>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</si>
  <si>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</si>
  <si>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</si>
  <si>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</si>
  <si>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</si>
  <si>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</si>
  <si>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</si>
  <si>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</si>
  <si>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</si>
  <si>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</si>
  <si>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</si>
  <si>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</si>
  <si>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</si>
  <si>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</si>
  <si>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</si>
  <si>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</si>
  <si>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</si>
  <si>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</si>
  <si>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</si>
  <si>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</si>
  <si>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</si>
  <si>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</si>
  <si>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</si>
  <si>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</si>
  <si>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</si>
  <si>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</si>
  <si>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</si>
  <si>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</si>
  <si>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</si>
  <si>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</si>
  <si>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</si>
  <si>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</si>
  <si>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</si>
  <si>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</si>
  <si>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</si>
  <si>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</si>
  <si>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</si>
  <si>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</si>
  <si>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</si>
  <si>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</si>
  <si>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</si>
  <si>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</si>
  <si>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</si>
  <si>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</si>
  <si>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</si>
  <si>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</si>
  <si>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</si>
  <si>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</si>
  <si>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</si>
  <si>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</si>
  <si>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</si>
  <si>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</si>
  <si>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</si>
  <si>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</si>
  <si>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</si>
  <si>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</si>
  <si>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</si>
  <si>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</si>
  <si>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</si>
  <si>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</si>
  <si>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</si>
  <si>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</si>
  <si>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</si>
  <si>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</si>
  <si>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</si>
  <si>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</si>
  <si>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</si>
  <si>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</si>
  <si>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</si>
  <si>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</si>
  <si>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</si>
  <si>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</si>
  <si>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</si>
  <si>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</si>
  <si>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</si>
  <si>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</si>
  <si>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</si>
  <si>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</si>
  <si>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</si>
  <si>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</si>
  <si>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</si>
  <si>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</si>
  <si>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</si>
  <si>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</si>
  <si>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</si>
  <si>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</si>
  <si>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</si>
  <si>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</si>
  <si>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</si>
  <si>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</si>
  <si>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</si>
  <si>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</si>
  <si>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</si>
  <si>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</si>
  <si>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</si>
  <si>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</si>
  <si>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</si>
  <si>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</si>
  <si>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</si>
  <si>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</si>
  <si>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</si>
  <si>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</si>
  <si>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</si>
  <si>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</si>
  <si>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</si>
  <si>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</si>
  <si>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</si>
  <si>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</si>
  <si>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</si>
  <si>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</si>
  <si>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</si>
  <si>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</si>
  <si>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</si>
  <si>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</si>
  <si>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</si>
  <si>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</si>
  <si>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</si>
  <si>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</si>
  <si>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</si>
  <si>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</si>
  <si>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</si>
  <si>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</si>
  <si>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</si>
  <si>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</si>
  <si>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</si>
  <si>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</si>
  <si>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</si>
  <si>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</si>
  <si>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</si>
  <si>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</si>
  <si>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</si>
  <si>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</si>
  <si>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</si>
  <si>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</si>
  <si>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</si>
  <si>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</si>
  <si>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</si>
  <si>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</si>
  <si>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</si>
  <si>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</si>
  <si>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</si>
  <si>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</si>
  <si>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</si>
  <si>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</si>
  <si>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</si>
  <si>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</si>
  <si>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</si>
  <si>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</si>
  <si>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</si>
  <si>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</si>
  <si>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</si>
  <si>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</si>
  <si>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</si>
  <si>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</si>
  <si>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</si>
  <si>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</si>
  <si>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</si>
  <si>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</si>
  <si>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</si>
  <si>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</si>
  <si>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</si>
  <si>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</si>
  <si>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</si>
  <si>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</si>
  <si>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</si>
  <si>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</si>
  <si>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</si>
  <si>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</si>
  <si>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</si>
  <si>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</si>
  <si>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</si>
  <si>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</si>
  <si>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</si>
  <si>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</si>
  <si>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</si>
  <si>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</si>
  <si>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</si>
  <si>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</si>
  <si>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</si>
  <si>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</si>
  <si>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</si>
  <si>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</si>
  <si>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</si>
  <si>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</si>
  <si>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</si>
  <si>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</si>
  <si>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</si>
  <si>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</si>
  <si>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</si>
  <si>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</si>
  <si>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</si>
  <si>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</si>
  <si>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</si>
  <si>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</si>
  <si>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</si>
  <si>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</si>
  <si>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</si>
  <si>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</si>
  <si>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</si>
  <si>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</si>
  <si>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</si>
  <si>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</si>
  <si>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</si>
  <si>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</si>
  <si>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</si>
  <si>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</si>
  <si>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</si>
  <si>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</si>
  <si>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</si>
  <si>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</si>
  <si>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</si>
  <si>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</si>
  <si>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</si>
  <si>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</si>
  <si>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</si>
  <si>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</si>
  <si>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</si>
  <si>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</si>
  <si>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</si>
  <si>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</si>
  <si>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</si>
  <si>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</si>
  <si>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</si>
  <si>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</si>
  <si>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</si>
  <si>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</si>
  <si>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</si>
  <si>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</si>
  <si>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</si>
  <si>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</si>
  <si>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</si>
  <si>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</si>
  <si>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</si>
  <si>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</si>
  <si>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</si>
  <si>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</si>
  <si>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</si>
  <si>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</si>
  <si>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</si>
  <si>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</si>
  <si>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</si>
  <si>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</si>
  <si>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</si>
  <si>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</si>
  <si>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</si>
  <si>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</si>
  <si>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</si>
  <si>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</si>
  <si>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</si>
  <si>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</si>
  <si>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</si>
  <si>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</si>
  <si>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</si>
  <si>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</si>
  <si>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</si>
  <si>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</si>
  <si>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</si>
  <si>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</si>
  <si>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</si>
  <si>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</si>
  <si>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</si>
  <si>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</si>
  <si>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</si>
  <si>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</si>
  <si>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</si>
  <si>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</si>
  <si>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</si>
  <si>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</si>
  <si>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</si>
  <si>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</si>
  <si>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</si>
  <si>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</si>
  <si>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</si>
  <si>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</si>
  <si>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</si>
  <si>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</si>
  <si>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</si>
  <si>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</si>
  <si>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</si>
  <si>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</si>
  <si>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</si>
  <si>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</si>
  <si>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</si>
  <si>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</si>
  <si>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</si>
  <si>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</si>
  <si>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</si>
  <si>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</si>
  <si>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</si>
  <si>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</si>
  <si>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</si>
  <si>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</si>
  <si>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</si>
  <si>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</si>
  <si>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</si>
  <si>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</si>
  <si>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</si>
  <si>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</si>
  <si>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</si>
  <si>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</si>
  <si>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</si>
  <si>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</si>
  <si>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</si>
  <si>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</si>
  <si>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</si>
  <si>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</si>
  <si>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</si>
  <si>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</si>
  <si>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</si>
  <si>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</si>
  <si>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</si>
  <si>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</si>
  <si>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</si>
  <si>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</si>
  <si>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</si>
  <si>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</si>
  <si>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</si>
  <si>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</si>
  <si>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</si>
  <si>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</si>
  <si>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</si>
  <si>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</si>
  <si>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</si>
  <si>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</si>
  <si>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</si>
  <si>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</si>
  <si>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</si>
  <si>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</si>
  <si>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</si>
  <si>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</si>
  <si>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</si>
  <si>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</si>
  <si>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</si>
  <si>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</si>
  <si>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</si>
  <si>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</si>
  <si>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</si>
  <si>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</si>
  <si>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</si>
  <si>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</si>
  <si>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</si>
  <si>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</si>
  <si>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</si>
  <si>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</si>
  <si>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</si>
  <si>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</si>
  <si>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</si>
  <si>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</si>
  <si>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</si>
  <si>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</si>
  <si>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</si>
  <si>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</si>
  <si>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</si>
  <si>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</si>
  <si>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</si>
  <si>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</si>
  <si>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</si>
  <si>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</si>
  <si>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</si>
  <si>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</si>
  <si>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</si>
  <si>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</si>
  <si>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</si>
  <si>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</si>
  <si>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</si>
  <si>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</si>
  <si>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</si>
  <si>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</si>
  <si>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</si>
  <si>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</si>
  <si>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</si>
  <si>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</si>
  <si>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</si>
  <si>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</si>
  <si>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</si>
  <si>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</si>
  <si>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</si>
  <si>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</si>
  <si>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</si>
  <si>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</si>
  <si>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</si>
  <si>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</si>
  <si>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</si>
  <si>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</si>
  <si>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</si>
  <si>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</si>
  <si>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</si>
  <si>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</si>
  <si>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</si>
  <si>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</si>
  <si>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</si>
  <si>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</si>
  <si>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</si>
  <si>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</si>
  <si>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</si>
  <si>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</si>
  <si>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</si>
  <si>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</si>
  <si>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</si>
  <si>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</si>
  <si>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</si>
  <si>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</si>
  <si>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</si>
  <si>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</si>
  <si>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</si>
  <si>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</si>
  <si>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</si>
  <si>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</si>
  <si>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</si>
  <si>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</si>
  <si>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</si>
  <si>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</si>
  <si>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</si>
  <si>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</si>
  <si>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</si>
  <si>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</si>
  <si>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</si>
  <si>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</si>
  <si>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</si>
  <si>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</si>
  <si>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</si>
  <si>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</si>
  <si>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</si>
  <si>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</si>
  <si>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</si>
  <si>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</si>
  <si>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</si>
  <si>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</si>
  <si>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</si>
  <si>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</si>
  <si>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</si>
  <si>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</si>
  <si>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</si>
  <si>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</si>
  <si>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</si>
  <si>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</si>
  <si>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</si>
  <si>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</si>
  <si>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</si>
  <si>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</si>
  <si>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</si>
  <si>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</si>
  <si>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</si>
  <si>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</si>
  <si>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</si>
  <si>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</si>
  <si>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</si>
  <si>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</si>
  <si>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</si>
  <si>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</si>
  <si>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</si>
  <si>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</si>
  <si>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</si>
  <si>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</si>
  <si>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</si>
  <si>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</si>
  <si>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</si>
  <si>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</si>
  <si>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</si>
  <si>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</si>
  <si>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</si>
  <si>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</si>
  <si>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</si>
  <si>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</si>
  <si>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</si>
  <si>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</si>
  <si>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</si>
  <si>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</si>
  <si>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</si>
  <si>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</si>
  <si>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</si>
  <si>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</si>
  <si>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</si>
  <si>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</si>
  <si>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</si>
  <si>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</si>
  <si>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</si>
  <si>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</si>
  <si>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</si>
  <si>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</si>
  <si>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</si>
  <si>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</si>
  <si>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</si>
  <si>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</si>
  <si>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</si>
  <si>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</si>
  <si>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</si>
  <si>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</si>
  <si>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</si>
  <si>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</si>
  <si>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</si>
  <si>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</si>
  <si>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</si>
  <si>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</si>
  <si>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</si>
  <si>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</si>
  <si>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</si>
  <si>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</si>
  <si>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</si>
  <si>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</si>
  <si>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</si>
  <si>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</si>
  <si>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</si>
  <si>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</si>
  <si>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</si>
  <si>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</si>
  <si>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</si>
  <si>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</si>
  <si>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</si>
  <si>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</si>
  <si>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</si>
  <si>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</si>
  <si>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</si>
  <si>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</si>
  <si>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</si>
  <si>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</si>
  <si>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</si>
  <si>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</si>
  <si>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</si>
  <si>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</si>
  <si>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</si>
  <si>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</si>
  <si>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</si>
  <si>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</si>
  <si>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</si>
  <si>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</si>
  <si>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</si>
  <si>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</si>
  <si>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</si>
  <si>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</si>
  <si>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</si>
  <si>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</si>
  <si>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</si>
  <si>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</si>
  <si>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</si>
  <si>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</si>
  <si>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</si>
  <si>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</si>
  <si>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</si>
  <si>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</si>
  <si>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</si>
  <si>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</si>
  <si>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</si>
  <si>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</si>
  <si>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</si>
  <si>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</si>
  <si>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</si>
  <si>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</si>
  <si>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</si>
  <si>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</si>
  <si>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</si>
  <si>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</si>
  <si>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</si>
  <si>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</si>
  <si>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</si>
  <si>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</si>
  <si>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</si>
  <si>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</si>
  <si>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</si>
  <si>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</si>
  <si>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</si>
  <si>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</si>
  <si>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</si>
  <si>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</si>
  <si>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</si>
  <si>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</si>
  <si>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</si>
  <si>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</si>
  <si>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</si>
  <si>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</si>
  <si>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</si>
  <si>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</si>
  <si>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</si>
  <si>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</si>
  <si>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</si>
  <si>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</si>
  <si>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</si>
  <si>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</si>
  <si>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</si>
  <si>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</si>
  <si>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</si>
  <si>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</si>
  <si>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</si>
  <si>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>към 30.09.2012</t>
  </si>
  <si>
    <t>1.СВИЛОЦЕЛ ЕАД</t>
  </si>
  <si>
    <t>2.БИОРЕСУРС ЕООД</t>
  </si>
  <si>
    <t xml:space="preserve">Дата  на съставяне: 23.10.2012                                                                              </t>
  </si>
  <si>
    <t>Дата на съставяне: 23.10.2012 г.</t>
  </si>
  <si>
    <t>23.10.2012 г.</t>
  </si>
  <si>
    <t xml:space="preserve">Дата на съставяне:     23.10.2012        </t>
  </si>
  <si>
    <t xml:space="preserve">Дата на съставяне :    23.10.2012              </t>
  </si>
  <si>
    <t>Дата на съставяне:23.10.2012 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</si>
</sst>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5">
      <selection activeCell="A106" sqref="A106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863</v>
      </c>
      <c r="F3" s="217" t="s">
        <v>2</v>
      </c>
      <c r="G3" s="172"/>
      <c r="H3" s="461">
        <v>814191178</v>
      </c>
    </row>
    <row r="4" spans="1:8" ht="15">
      <c r="A4" s="587" t="s">
        <v>875</v>
      </c>
      <c r="B4" s="593"/>
      <c r="C4" s="593"/>
      <c r="D4" s="593"/>
      <c r="E4" s="504" t="s">
        <v>158</v>
      </c>
      <c r="F4" s="589" t="s">
        <v>3</v>
      </c>
      <c r="G4" s="590"/>
      <c r="H4" s="461" t="s">
        <v>158</v>
      </c>
    </row>
    <row r="5" spans="1:8" ht="15">
      <c r="A5" s="587" t="s">
        <v>4</v>
      </c>
      <c r="B5" s="588"/>
      <c r="C5" s="588"/>
      <c r="D5" s="588"/>
      <c r="E5" s="505" t="s">
        <v>879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454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353</v>
      </c>
      <c r="D12" s="151">
        <v>370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15758</v>
      </c>
      <c r="D13" s="151">
        <v>16463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1874</v>
      </c>
      <c r="D14" s="151">
        <v>1962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60</v>
      </c>
      <c r="D15" s="151"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69</v>
      </c>
      <c r="D17" s="151">
        <v>53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13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18583</v>
      </c>
      <c r="D19" s="155">
        <f>SUM(D11:D18)</f>
        <v>19302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1773</v>
      </c>
      <c r="D20" s="151">
        <v>1836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21402</v>
      </c>
      <c r="H21" s="156">
        <f>SUM(H22:H24)</f>
        <v>21402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21402</v>
      </c>
      <c r="H22" s="152">
        <v>21402</v>
      </c>
    </row>
    <row r="23" spans="1:13" ht="15">
      <c r="A23" s="235" t="s">
        <v>65</v>
      </c>
      <c r="B23" s="241" t="s">
        <v>66</v>
      </c>
      <c r="C23" s="151"/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6</v>
      </c>
      <c r="D24" s="151">
        <v>20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21402</v>
      </c>
      <c r="H25" s="154">
        <f>H19+H20+H21</f>
        <v>21402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155</v>
      </c>
      <c r="D26" s="151">
        <v>256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161</v>
      </c>
      <c r="D27" s="155">
        <f>SUM(D23:D26)</f>
        <v>277</v>
      </c>
      <c r="E27" s="253" t="s">
        <v>82</v>
      </c>
      <c r="F27" s="242" t="s">
        <v>83</v>
      </c>
      <c r="G27" s="154">
        <f>SUM(G28:G30)</f>
        <v>3253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3253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2133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-381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2872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v>33181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56029</v>
      </c>
      <c r="H36" s="154">
        <f>H25+H17+H33</f>
        <v>56410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3203</v>
      </c>
      <c r="D44" s="151">
        <v>3203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36387</v>
      </c>
      <c r="D45" s="155">
        <f>D34+D39+D44</f>
        <v>36392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535</v>
      </c>
      <c r="H46" s="152">
        <v>509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85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535</v>
      </c>
      <c r="H49" s="154">
        <f>SUM(H43:H48)</f>
        <v>509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85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1689</v>
      </c>
      <c r="H53" s="152">
        <v>1689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56989</v>
      </c>
      <c r="D55" s="155">
        <f>D19+D20+D21+D27+D32+D45+D51+D53+D54</f>
        <v>57807</v>
      </c>
      <c r="E55" s="237" t="s">
        <v>171</v>
      </c>
      <c r="F55" s="261" t="s">
        <v>172</v>
      </c>
      <c r="G55" s="154">
        <f>G49+G51+G52+G53+G54</f>
        <v>2224</v>
      </c>
      <c r="H55" s="154">
        <f>H49+H51+H52+H53+H54</f>
        <v>2198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5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10552</v>
      </c>
      <c r="H61" s="154">
        <f>SUM(H62:H68)</f>
        <v>897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10205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5</v>
      </c>
      <c r="E64" s="237" t="s">
        <v>199</v>
      </c>
      <c r="F64" s="242" t="s">
        <v>200</v>
      </c>
      <c r="G64" s="152">
        <v>254</v>
      </c>
      <c r="H64" s="152">
        <v>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20</v>
      </c>
      <c r="H66" s="152">
        <v>25</v>
      </c>
    </row>
    <row r="67" spans="1:8" ht="15">
      <c r="A67" s="235" t="s">
        <v>206</v>
      </c>
      <c r="B67" s="241" t="s">
        <v>207</v>
      </c>
      <c r="C67" s="151">
        <v>841</v>
      </c>
      <c r="D67" s="151">
        <v>787</v>
      </c>
      <c r="E67" s="237" t="s">
        <v>208</v>
      </c>
      <c r="F67" s="242" t="s">
        <v>209</v>
      </c>
      <c r="G67" s="152">
        <v>4</v>
      </c>
      <c r="H67" s="152">
        <v>4</v>
      </c>
    </row>
    <row r="68" spans="1:8" ht="15">
      <c r="A68" s="235" t="s">
        <v>210</v>
      </c>
      <c r="B68" s="241" t="s">
        <v>211</v>
      </c>
      <c r="C68" s="151">
        <v>285</v>
      </c>
      <c r="D68" s="151">
        <v>254</v>
      </c>
      <c r="E68" s="237" t="s">
        <v>212</v>
      </c>
      <c r="F68" s="242" t="s">
        <v>213</v>
      </c>
      <c r="G68" s="152">
        <v>56</v>
      </c>
      <c r="H68" s="152">
        <v>416</v>
      </c>
    </row>
    <row r="69" spans="1:8" ht="15">
      <c r="A69" s="235" t="s">
        <v>214</v>
      </c>
      <c r="B69" s="241" t="s">
        <v>215</v>
      </c>
      <c r="C69" s="151"/>
      <c r="D69" s="151">
        <v>1</v>
      </c>
      <c r="E69" s="251" t="s">
        <v>77</v>
      </c>
      <c r="F69" s="242" t="s">
        <v>216</v>
      </c>
      <c r="G69" s="152">
        <v>158</v>
      </c>
      <c r="H69" s="152">
        <v>162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10710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269</v>
      </c>
      <c r="D74" s="151">
        <v>257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1395</v>
      </c>
      <c r="D75" s="155">
        <f>SUM(D67:D74)</f>
        <v>1299</v>
      </c>
      <c r="E75" s="251" t="s">
        <v>159</v>
      </c>
      <c r="F75" s="245" t="s">
        <v>233</v>
      </c>
      <c r="G75" s="152">
        <v>5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10715</v>
      </c>
      <c r="H79" s="162">
        <f>H71+H74+H75+H76</f>
        <v>1068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10577</v>
      </c>
      <c r="D88" s="151">
        <v>565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10581</v>
      </c>
      <c r="D91" s="155">
        <f>SUM(D87:D90)</f>
        <v>565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11979</v>
      </c>
      <c r="D93" s="155">
        <f>D64+D75+D84+D91+D92</f>
        <v>1869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68968</v>
      </c>
      <c r="D94" s="164">
        <f>D93+D55</f>
        <v>59676</v>
      </c>
      <c r="E94" s="449" t="s">
        <v>269</v>
      </c>
      <c r="F94" s="289" t="s">
        <v>270</v>
      </c>
      <c r="G94" s="165">
        <f>G36+G39+G55+G79</f>
        <v>68968</v>
      </c>
      <c r="H94" s="165">
        <f>H36+H39+H55+H79</f>
        <v>59676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91" t="s">
        <v>872</v>
      </c>
      <c r="D98" s="591"/>
      <c r="E98" s="591"/>
      <c r="F98" s="170"/>
      <c r="G98" s="171"/>
      <c r="H98" s="172"/>
      <c r="M98" s="157"/>
    </row>
    <row r="99" spans="1:8" ht="15">
      <c r="A99" s="575"/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91" t="s">
        <v>855</v>
      </c>
      <c r="D100" s="592"/>
      <c r="E100" s="592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D24" sqref="D24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6" t="str">
        <f>'справка №1-БАЛАНС'!E3</f>
        <v>"СВИЛОЗА" АД</v>
      </c>
      <c r="C2" s="596"/>
      <c r="D2" s="596"/>
      <c r="E2" s="596"/>
      <c r="F2" s="598" t="s">
        <v>2</v>
      </c>
      <c r="G2" s="598"/>
      <c r="H2" s="526">
        <f>'справка №1-БАЛАНС'!H3</f>
        <v>814191178</v>
      </c>
    </row>
    <row r="3" spans="1:8" ht="15">
      <c r="A3" s="467" t="s">
        <v>273</v>
      </c>
      <c r="B3" s="596" t="str">
        <f>'справка №1-БАЛАНС'!E4</f>
        <v> </v>
      </c>
      <c r="C3" s="596"/>
      <c r="D3" s="596"/>
      <c r="E3" s="59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7" t="str">
        <f>'справка №1-БАЛАНС'!E5</f>
        <v>към 30.09.2012</v>
      </c>
      <c r="C4" s="597"/>
      <c r="D4" s="59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48</v>
      </c>
      <c r="D9" s="46">
        <v>55</v>
      </c>
      <c r="E9" s="298" t="s">
        <v>283</v>
      </c>
      <c r="F9" s="549" t="s">
        <v>284</v>
      </c>
      <c r="G9" s="550">
        <v>1</v>
      </c>
      <c r="H9" s="550"/>
    </row>
    <row r="10" spans="1:8" ht="12">
      <c r="A10" s="298" t="s">
        <v>285</v>
      </c>
      <c r="B10" s="299" t="s">
        <v>286</v>
      </c>
      <c r="C10" s="46">
        <v>291</v>
      </c>
      <c r="D10" s="46">
        <v>586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917</v>
      </c>
      <c r="D11" s="46">
        <v>929</v>
      </c>
      <c r="E11" s="300" t="s">
        <v>291</v>
      </c>
      <c r="F11" s="549" t="s">
        <v>292</v>
      </c>
      <c r="G11" s="550">
        <v>791</v>
      </c>
      <c r="H11" s="550">
        <v>892</v>
      </c>
    </row>
    <row r="12" spans="1:8" ht="12">
      <c r="A12" s="298" t="s">
        <v>293</v>
      </c>
      <c r="B12" s="299" t="s">
        <v>294</v>
      </c>
      <c r="C12" s="46">
        <v>202</v>
      </c>
      <c r="D12" s="46">
        <v>222</v>
      </c>
      <c r="E12" s="300" t="s">
        <v>77</v>
      </c>
      <c r="F12" s="549" t="s">
        <v>295</v>
      </c>
      <c r="G12" s="550">
        <v>260</v>
      </c>
      <c r="H12" s="550">
        <v>3155</v>
      </c>
    </row>
    <row r="13" spans="1:18" ht="12">
      <c r="A13" s="298" t="s">
        <v>296</v>
      </c>
      <c r="B13" s="299" t="s">
        <v>297</v>
      </c>
      <c r="C13" s="46">
        <v>29</v>
      </c>
      <c r="D13" s="46">
        <v>30</v>
      </c>
      <c r="E13" s="301" t="s">
        <v>50</v>
      </c>
      <c r="F13" s="551" t="s">
        <v>298</v>
      </c>
      <c r="G13" s="548">
        <f>SUM(G9:G12)</f>
        <v>1052</v>
      </c>
      <c r="H13" s="548">
        <f>SUM(H9:H12)</f>
        <v>4047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299</v>
      </c>
      <c r="B14" s="299" t="s">
        <v>300</v>
      </c>
      <c r="C14" s="46">
        <v>20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77</v>
      </c>
      <c r="D16" s="47">
        <v>66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13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1584</v>
      </c>
      <c r="D19" s="49">
        <f>SUM(D9:D15)+D16</f>
        <v>1888</v>
      </c>
      <c r="E19" s="304" t="s">
        <v>315</v>
      </c>
      <c r="F19" s="552" t="s">
        <v>316</v>
      </c>
      <c r="G19" s="550">
        <v>177</v>
      </c>
      <c r="H19" s="550">
        <v>58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25</v>
      </c>
      <c r="D22" s="46">
        <v>25</v>
      </c>
      <c r="E22" s="304" t="s">
        <v>324</v>
      </c>
      <c r="F22" s="552" t="s">
        <v>325</v>
      </c>
      <c r="G22" s="550">
        <v>62</v>
      </c>
      <c r="H22" s="550">
        <v>30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/>
    </row>
    <row r="24" spans="1:18" ht="24">
      <c r="A24" s="298" t="s">
        <v>330</v>
      </c>
      <c r="B24" s="305" t="s">
        <v>331</v>
      </c>
      <c r="C24" s="46">
        <v>57</v>
      </c>
      <c r="D24" s="46">
        <v>22</v>
      </c>
      <c r="E24" s="301" t="s">
        <v>102</v>
      </c>
      <c r="F24" s="554" t="s">
        <v>332</v>
      </c>
      <c r="G24" s="548">
        <f>SUM(G19:G23)</f>
        <v>240</v>
      </c>
      <c r="H24" s="548">
        <f>SUM(H19:H23)</f>
        <v>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7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89</v>
      </c>
      <c r="D26" s="49">
        <f>SUM(D22:D25)</f>
        <v>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335</v>
      </c>
      <c r="B28" s="293" t="s">
        <v>336</v>
      </c>
      <c r="C28" s="50">
        <f>C26+C19</f>
        <v>1673</v>
      </c>
      <c r="D28" s="50">
        <f>D26+D19</f>
        <v>1937</v>
      </c>
      <c r="E28" s="127" t="s">
        <v>337</v>
      </c>
      <c r="F28" s="554" t="s">
        <v>338</v>
      </c>
      <c r="G28" s="548">
        <f>G13+G15+G24</f>
        <v>1292</v>
      </c>
      <c r="H28" s="548">
        <f>H13+H15+H24</f>
        <v>4135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2198</v>
      </c>
      <c r="E30" s="127" t="s">
        <v>341</v>
      </c>
      <c r="F30" s="554" t="s">
        <v>342</v>
      </c>
      <c r="G30" s="53">
        <f>IF((C28-G28)&gt;0,C28-G28,0)</f>
        <v>381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1673</v>
      </c>
      <c r="D33" s="49">
        <f>D28-D31+D32</f>
        <v>1937</v>
      </c>
      <c r="E33" s="127" t="s">
        <v>351</v>
      </c>
      <c r="F33" s="554" t="s">
        <v>352</v>
      </c>
      <c r="G33" s="53">
        <f>G32-G31+G28</f>
        <v>1292</v>
      </c>
      <c r="H33" s="53">
        <f>H32-H31+H28</f>
        <v>4135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2198</v>
      </c>
      <c r="E34" s="128" t="s">
        <v>355</v>
      </c>
      <c r="F34" s="554" t="s">
        <v>356</v>
      </c>
      <c r="G34" s="548">
        <f>IF((C33-G33)&gt;0,C33-G33,0)</f>
        <v>381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24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2198</v>
      </c>
      <c r="E39" s="313" t="s">
        <v>367</v>
      </c>
      <c r="F39" s="558" t="s">
        <v>368</v>
      </c>
      <c r="G39" s="559">
        <f>IF(G34&gt;0,IF(C35+G34&lt;0,0,C35+G34),IF(C34-C35&lt;0,C35-C34,0))</f>
        <v>381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2198</v>
      </c>
      <c r="E41" s="127" t="s">
        <v>374</v>
      </c>
      <c r="F41" s="571" t="s">
        <v>375</v>
      </c>
      <c r="G41" s="52">
        <f>IF(C39=0,IF(G39-G40&gt;0,G39-G40+C40,0),IF(C39-C40&lt;0,C40-C39+G40,0))</f>
        <v>381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1673</v>
      </c>
      <c r="D42" s="53">
        <f>D33+D35+D39</f>
        <v>4135</v>
      </c>
      <c r="E42" s="128" t="s">
        <v>378</v>
      </c>
      <c r="F42" s="129" t="s">
        <v>379</v>
      </c>
      <c r="G42" s="53">
        <f>G39+G33</f>
        <v>1673</v>
      </c>
      <c r="H42" s="53">
        <f>H39+H33</f>
        <v>4135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9" t="s">
        <v>861</v>
      </c>
      <c r="B45" s="599"/>
      <c r="C45" s="599"/>
      <c r="D45" s="599"/>
      <c r="E45" s="59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637" t="s">
        <v>884</v>
      </c>
      <c r="C48" s="427" t="s">
        <v>380</v>
      </c>
      <c r="D48" s="594" t="s">
        <v>869</v>
      </c>
      <c r="E48" s="594"/>
      <c r="F48" s="594"/>
      <c r="G48" s="594"/>
      <c r="H48" s="59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5" t="s">
        <v>868</v>
      </c>
      <c r="E50" s="595"/>
      <c r="F50" s="595"/>
      <c r="G50" s="595"/>
      <c r="H50" s="59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30.09.2012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66385</v>
      </c>
      <c r="D10" s="54">
        <v>1592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-55679</v>
      </c>
      <c r="D11" s="54">
        <v>-921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-226</v>
      </c>
      <c r="D13" s="54">
        <v>-359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-209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6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399</v>
      </c>
      <c r="B17" s="333" t="s">
        <v>400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11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-169</v>
      </c>
      <c r="D19" s="54">
        <v>-78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10119</v>
      </c>
      <c r="D20" s="55">
        <f>SUM(D10:D19)</f>
        <v>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-95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3618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-95</v>
      </c>
      <c r="D32" s="55">
        <f>SUM(D22:D31)</f>
        <v>3584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-7</v>
      </c>
      <c r="D37" s="54">
        <v>-3110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-3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-8</v>
      </c>
      <c r="D42" s="55">
        <f>SUM(D34:D41)</f>
        <v>-3113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10016</v>
      </c>
      <c r="D43" s="55">
        <f>D42+D32+D20</f>
        <v>543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565</v>
      </c>
      <c r="D44" s="132">
        <v>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10581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10581</v>
      </c>
      <c r="D46" s="56">
        <v>565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0</v>
      </c>
      <c r="B50" s="436" t="s">
        <v>870</v>
      </c>
      <c r="C50" s="600"/>
      <c r="D50" s="60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600"/>
      <c r="D52" s="60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44" sqref="A44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3" t="str">
        <f>'справка №1-БАЛАНС'!E3</f>
        <v>"СВИЛОЗА" АД</v>
      </c>
      <c r="C3" s="603"/>
      <c r="D3" s="603"/>
      <c r="E3" s="603"/>
      <c r="F3" s="603"/>
      <c r="G3" s="603"/>
      <c r="H3" s="603"/>
      <c r="I3" s="603"/>
      <c r="J3" s="476"/>
      <c r="K3" s="605" t="s">
        <v>2</v>
      </c>
      <c r="L3" s="605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603" t="str">
        <f>'справка №1-БАЛАНС'!E4</f>
        <v> </v>
      </c>
      <c r="C4" s="603"/>
      <c r="D4" s="603"/>
      <c r="E4" s="603"/>
      <c r="F4" s="603"/>
      <c r="G4" s="603"/>
      <c r="H4" s="603"/>
      <c r="I4" s="603"/>
      <c r="J4" s="136"/>
      <c r="K4" s="606" t="s">
        <v>3</v>
      </c>
      <c r="L4" s="60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7" t="str">
        <f>'справка №1-БАЛАНС'!E5</f>
        <v>към 30.09.2012</v>
      </c>
      <c r="C5" s="607"/>
      <c r="D5" s="607"/>
      <c r="E5" s="60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21402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3253</v>
      </c>
      <c r="J11" s="58">
        <f>'справка №1-БАЛАНС'!H29+'справка №1-БАЛАНС'!H32</f>
        <v>0</v>
      </c>
      <c r="K11" s="60"/>
      <c r="L11" s="344">
        <f>SUM(C11:K11)</f>
        <v>56410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21402</v>
      </c>
      <c r="G15" s="61">
        <f t="shared" si="2"/>
        <v>0</v>
      </c>
      <c r="H15" s="61">
        <f t="shared" si="2"/>
        <v>0</v>
      </c>
      <c r="I15" s="61">
        <f t="shared" si="2"/>
        <v>3253</v>
      </c>
      <c r="J15" s="61">
        <f t="shared" si="2"/>
        <v>0</v>
      </c>
      <c r="K15" s="61">
        <f t="shared" si="2"/>
        <v>0</v>
      </c>
      <c r="L15" s="344">
        <f t="shared" si="1"/>
        <v>56410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-381</v>
      </c>
      <c r="K16" s="60"/>
      <c r="L16" s="344">
        <f t="shared" si="1"/>
        <v>-381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21402</v>
      </c>
      <c r="G29" s="59">
        <f t="shared" si="6"/>
        <v>0</v>
      </c>
      <c r="H29" s="59">
        <f t="shared" si="6"/>
        <v>0</v>
      </c>
      <c r="I29" s="59">
        <f t="shared" si="6"/>
        <v>3253</v>
      </c>
      <c r="J29" s="59">
        <f t="shared" si="6"/>
        <v>-381</v>
      </c>
      <c r="K29" s="59">
        <f t="shared" si="6"/>
        <v>0</v>
      </c>
      <c r="L29" s="344">
        <f t="shared" si="1"/>
        <v>56029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21402</v>
      </c>
      <c r="G32" s="59">
        <f t="shared" si="7"/>
        <v>0</v>
      </c>
      <c r="H32" s="59">
        <f t="shared" si="7"/>
        <v>0</v>
      </c>
      <c r="I32" s="59">
        <f t="shared" si="7"/>
        <v>3253</v>
      </c>
      <c r="J32" s="59">
        <f t="shared" si="7"/>
        <v>-381</v>
      </c>
      <c r="K32" s="59">
        <f t="shared" si="7"/>
        <v>0</v>
      </c>
      <c r="L32" s="344">
        <f t="shared" si="1"/>
        <v>56029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4" t="s">
        <v>862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602" t="s">
        <v>520</v>
      </c>
      <c r="E38" s="602"/>
      <c r="F38" s="602"/>
      <c r="G38" s="602"/>
      <c r="H38" s="602"/>
      <c r="I38" s="602"/>
      <c r="J38" s="15" t="s">
        <v>857</v>
      </c>
      <c r="K38" s="15"/>
      <c r="L38" s="602"/>
      <c r="M38" s="602"/>
      <c r="N38" s="11"/>
    </row>
    <row r="39" spans="1:13" ht="12">
      <c r="A39" s="578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F57" sqref="F57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382</v>
      </c>
      <c r="B2" s="613"/>
      <c r="C2" s="614" t="str">
        <f>'справка №1-БАЛАНС'!E3</f>
        <v>"СВИЛОЗА" АД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2" t="s">
        <v>4</v>
      </c>
      <c r="B3" s="613"/>
      <c r="C3" s="615" t="str">
        <f>'справка №1-БАЛАНС'!E5</f>
        <v>към 30.09.2012</v>
      </c>
      <c r="D3" s="615"/>
      <c r="E3" s="615"/>
      <c r="F3" s="485"/>
      <c r="G3" s="485"/>
      <c r="H3" s="485"/>
      <c r="I3" s="485"/>
      <c r="J3" s="485"/>
      <c r="K3" s="485"/>
      <c r="L3" s="485"/>
      <c r="M3" s="583" t="s">
        <v>3</v>
      </c>
      <c r="N3" s="58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462</v>
      </c>
      <c r="B5" s="609"/>
      <c r="C5" s="58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6" t="s">
        <v>528</v>
      </c>
      <c r="R5" s="616" t="s">
        <v>529</v>
      </c>
    </row>
    <row r="6" spans="1:18" s="100" customFormat="1" ht="60">
      <c r="A6" s="610"/>
      <c r="B6" s="611"/>
      <c r="C6" s="58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7"/>
      <c r="R6" s="617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102</v>
      </c>
      <c r="F9" s="189">
        <v>20</v>
      </c>
      <c r="G9" s="74">
        <f>D9+E9-F9</f>
        <v>454</v>
      </c>
      <c r="H9" s="65"/>
      <c r="I9" s="65"/>
      <c r="J9" s="74">
        <f>G9+H9-I9</f>
        <v>454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726</v>
      </c>
      <c r="E10" s="189">
        <v>0</v>
      </c>
      <c r="F10" s="189">
        <v>0</v>
      </c>
      <c r="G10" s="74">
        <f aca="true" t="shared" si="2" ref="G10:G39">D10+E10-F10</f>
        <v>726</v>
      </c>
      <c r="H10" s="65"/>
      <c r="I10" s="65"/>
      <c r="J10" s="74">
        <f aca="true" t="shared" si="3" ref="J10:J39">G10+H10-I10</f>
        <v>726</v>
      </c>
      <c r="K10" s="65">
        <v>356</v>
      </c>
      <c r="L10" s="65">
        <v>17</v>
      </c>
      <c r="M10" s="65">
        <v>0</v>
      </c>
      <c r="N10" s="74">
        <f aca="true" t="shared" si="4" ref="N10:N39">K10+L10-M10</f>
        <v>373</v>
      </c>
      <c r="O10" s="65"/>
      <c r="P10" s="65"/>
      <c r="Q10" s="74">
        <f t="shared" si="0"/>
        <v>373</v>
      </c>
      <c r="R10" s="74">
        <f t="shared" si="1"/>
        <v>353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24868</v>
      </c>
      <c r="E11" s="189">
        <v>4</v>
      </c>
      <c r="F11" s="189">
        <v>2</v>
      </c>
      <c r="G11" s="74">
        <f t="shared" si="2"/>
        <v>24870</v>
      </c>
      <c r="H11" s="65"/>
      <c r="I11" s="65"/>
      <c r="J11" s="74">
        <f t="shared" si="3"/>
        <v>24870</v>
      </c>
      <c r="K11" s="65">
        <v>8405</v>
      </c>
      <c r="L11" s="65">
        <v>708</v>
      </c>
      <c r="M11" s="65">
        <v>1</v>
      </c>
      <c r="N11" s="74">
        <f t="shared" si="4"/>
        <v>9112</v>
      </c>
      <c r="O11" s="65"/>
      <c r="P11" s="65"/>
      <c r="Q11" s="74">
        <f t="shared" si="0"/>
        <v>9112</v>
      </c>
      <c r="R11" s="74">
        <f t="shared" si="1"/>
        <v>15758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1916</v>
      </c>
      <c r="L12" s="65">
        <v>88</v>
      </c>
      <c r="M12" s="65">
        <v>0</v>
      </c>
      <c r="N12" s="74">
        <f t="shared" si="4"/>
        <v>2004</v>
      </c>
      <c r="O12" s="65"/>
      <c r="P12" s="65"/>
      <c r="Q12" s="74">
        <f t="shared" si="0"/>
        <v>2004</v>
      </c>
      <c r="R12" s="74">
        <f t="shared" si="1"/>
        <v>1874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650</v>
      </c>
      <c r="E13" s="189">
        <v>0</v>
      </c>
      <c r="F13" s="189">
        <v>4</v>
      </c>
      <c r="G13" s="74">
        <f t="shared" si="2"/>
        <v>646</v>
      </c>
      <c r="H13" s="65"/>
      <c r="I13" s="65"/>
      <c r="J13" s="74">
        <f t="shared" si="3"/>
        <v>646</v>
      </c>
      <c r="K13" s="65">
        <v>568</v>
      </c>
      <c r="L13" s="65">
        <v>21</v>
      </c>
      <c r="M13" s="65">
        <v>3</v>
      </c>
      <c r="N13" s="74">
        <f t="shared" si="4"/>
        <v>586</v>
      </c>
      <c r="O13" s="65"/>
      <c r="P13" s="65"/>
      <c r="Q13" s="74">
        <f t="shared" si="0"/>
        <v>586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159</v>
      </c>
      <c r="E14" s="189">
        <v>2</v>
      </c>
      <c r="F14" s="189"/>
      <c r="G14" s="74">
        <f t="shared" si="2"/>
        <v>161</v>
      </c>
      <c r="H14" s="65"/>
      <c r="I14" s="65"/>
      <c r="J14" s="74">
        <f t="shared" si="3"/>
        <v>161</v>
      </c>
      <c r="K14" s="65">
        <v>159</v>
      </c>
      <c r="L14" s="65"/>
      <c r="M14" s="65"/>
      <c r="N14" s="74">
        <f t="shared" si="4"/>
        <v>159</v>
      </c>
      <c r="O14" s="65"/>
      <c r="P14" s="65"/>
      <c r="Q14" s="74">
        <f t="shared" si="0"/>
        <v>159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40</v>
      </c>
      <c r="E15" s="457">
        <v>29</v>
      </c>
      <c r="F15" s="457">
        <v>0</v>
      </c>
      <c r="G15" s="74">
        <f t="shared" si="2"/>
        <v>69</v>
      </c>
      <c r="H15" s="458"/>
      <c r="I15" s="458"/>
      <c r="J15" s="74">
        <f t="shared" si="3"/>
        <v>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13</v>
      </c>
      <c r="E16" s="189">
        <v>0</v>
      </c>
      <c r="F16" s="189">
        <v>0</v>
      </c>
      <c r="G16" s="74">
        <f t="shared" si="2"/>
        <v>13</v>
      </c>
      <c r="H16" s="65"/>
      <c r="I16" s="65"/>
      <c r="J16" s="74">
        <f t="shared" si="3"/>
        <v>13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30706</v>
      </c>
      <c r="E17" s="194">
        <f>SUM(E9:E16)</f>
        <v>137</v>
      </c>
      <c r="F17" s="194">
        <f>SUM(F9:F16)</f>
        <v>26</v>
      </c>
      <c r="G17" s="74">
        <f t="shared" si="2"/>
        <v>30817</v>
      </c>
      <c r="H17" s="75">
        <f>SUM(H9:H16)</f>
        <v>0</v>
      </c>
      <c r="I17" s="75">
        <f>SUM(I9:I16)</f>
        <v>0</v>
      </c>
      <c r="J17" s="74">
        <f t="shared" si="3"/>
        <v>30817</v>
      </c>
      <c r="K17" s="75">
        <f>SUM(K9:K16)</f>
        <v>11404</v>
      </c>
      <c r="L17" s="75">
        <f>SUM(L9:L16)</f>
        <v>834</v>
      </c>
      <c r="M17" s="75">
        <f>SUM(M9:M16)</f>
        <v>4</v>
      </c>
      <c r="N17" s="74">
        <f t="shared" si="4"/>
        <v>12234</v>
      </c>
      <c r="O17" s="75">
        <f>SUM(O9:O16)</f>
        <v>0</v>
      </c>
      <c r="P17" s="75">
        <f>SUM(P9:P16)</f>
        <v>0</v>
      </c>
      <c r="Q17" s="74">
        <f t="shared" si="5"/>
        <v>12234</v>
      </c>
      <c r="R17" s="74">
        <f t="shared" si="6"/>
        <v>18583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/>
      <c r="F18" s="187"/>
      <c r="G18" s="74">
        <f t="shared" si="2"/>
        <v>2882</v>
      </c>
      <c r="H18" s="63"/>
      <c r="I18" s="63"/>
      <c r="J18" s="74">
        <f t="shared" si="3"/>
        <v>2882</v>
      </c>
      <c r="K18" s="63">
        <v>1046</v>
      </c>
      <c r="L18" s="63">
        <v>63</v>
      </c>
      <c r="M18" s="63"/>
      <c r="N18" s="74">
        <f t="shared" si="4"/>
        <v>1109</v>
      </c>
      <c r="O18" s="63"/>
      <c r="P18" s="63"/>
      <c r="Q18" s="74">
        <f t="shared" si="5"/>
        <v>1109</v>
      </c>
      <c r="R18" s="74">
        <f t="shared" si="6"/>
        <v>1773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141</v>
      </c>
      <c r="L21" s="65">
        <v>1</v>
      </c>
      <c r="M21" s="65"/>
      <c r="N21" s="74">
        <f t="shared" si="4"/>
        <v>142</v>
      </c>
      <c r="O21" s="65"/>
      <c r="P21" s="65"/>
      <c r="Q21" s="74">
        <f t="shared" si="5"/>
        <v>142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366</v>
      </c>
      <c r="E22" s="189">
        <v>4</v>
      </c>
      <c r="F22" s="189"/>
      <c r="G22" s="74">
        <f t="shared" si="2"/>
        <v>370</v>
      </c>
      <c r="H22" s="65"/>
      <c r="I22" s="65"/>
      <c r="J22" s="74">
        <f t="shared" si="3"/>
        <v>370</v>
      </c>
      <c r="K22" s="65">
        <v>345</v>
      </c>
      <c r="L22" s="65">
        <v>19</v>
      </c>
      <c r="M22" s="65"/>
      <c r="N22" s="74">
        <f t="shared" si="4"/>
        <v>364</v>
      </c>
      <c r="O22" s="65"/>
      <c r="P22" s="65"/>
      <c r="Q22" s="74">
        <f t="shared" si="5"/>
        <v>364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273</v>
      </c>
      <c r="E24" s="189"/>
      <c r="F24" s="189">
        <v>100</v>
      </c>
      <c r="G24" s="74">
        <f t="shared" si="2"/>
        <v>173</v>
      </c>
      <c r="H24" s="65"/>
      <c r="I24" s="65"/>
      <c r="J24" s="74">
        <f t="shared" si="3"/>
        <v>173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155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811</v>
      </c>
      <c r="E25" s="190">
        <f aca="true" t="shared" si="7" ref="E25:P25">SUM(E21:E24)</f>
        <v>4</v>
      </c>
      <c r="F25" s="190">
        <f t="shared" si="7"/>
        <v>100</v>
      </c>
      <c r="G25" s="67">
        <f t="shared" si="2"/>
        <v>715</v>
      </c>
      <c r="H25" s="66">
        <f t="shared" si="7"/>
        <v>0</v>
      </c>
      <c r="I25" s="66">
        <f t="shared" si="7"/>
        <v>0</v>
      </c>
      <c r="J25" s="67">
        <f t="shared" si="3"/>
        <v>715</v>
      </c>
      <c r="K25" s="66">
        <f t="shared" si="7"/>
        <v>534</v>
      </c>
      <c r="L25" s="66">
        <f t="shared" si="7"/>
        <v>20</v>
      </c>
      <c r="M25" s="66">
        <f t="shared" si="7"/>
        <v>0</v>
      </c>
      <c r="N25" s="67">
        <f t="shared" si="4"/>
        <v>554</v>
      </c>
      <c r="O25" s="66">
        <f t="shared" si="7"/>
        <v>0</v>
      </c>
      <c r="P25" s="66">
        <f t="shared" si="7"/>
        <v>0</v>
      </c>
      <c r="Q25" s="67">
        <f t="shared" si="5"/>
        <v>554</v>
      </c>
      <c r="R25" s="67">
        <f t="shared" si="6"/>
        <v>161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33189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33181</v>
      </c>
      <c r="E28" s="189">
        <v>0</v>
      </c>
      <c r="F28" s="189">
        <v>5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3203</v>
      </c>
      <c r="E37" s="189">
        <v>125</v>
      </c>
      <c r="F37" s="189">
        <v>40</v>
      </c>
      <c r="G37" s="74">
        <f t="shared" si="2"/>
        <v>3288</v>
      </c>
      <c r="H37" s="72"/>
      <c r="I37" s="72"/>
      <c r="J37" s="74">
        <f t="shared" si="3"/>
        <v>3288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3288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36392</v>
      </c>
      <c r="E38" s="194">
        <f aca="true" t="shared" si="12" ref="E38:P38">E27+E32+E37</f>
        <v>125</v>
      </c>
      <c r="F38" s="194">
        <f t="shared" si="12"/>
        <v>45</v>
      </c>
      <c r="G38" s="74">
        <f t="shared" si="2"/>
        <v>36472</v>
      </c>
      <c r="H38" s="75">
        <f t="shared" si="12"/>
        <v>0</v>
      </c>
      <c r="I38" s="75">
        <f t="shared" si="12"/>
        <v>0</v>
      </c>
      <c r="J38" s="74">
        <f t="shared" si="3"/>
        <v>36472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36472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70791</v>
      </c>
      <c r="E40" s="438">
        <f>E17+E18+E19+E25+E38+E39</f>
        <v>266</v>
      </c>
      <c r="F40" s="438">
        <f aca="true" t="shared" si="13" ref="F40:R40">F17+F18+F19+F25+F38+F39</f>
        <v>171</v>
      </c>
      <c r="G40" s="438">
        <f t="shared" si="13"/>
        <v>70886</v>
      </c>
      <c r="H40" s="438">
        <f t="shared" si="13"/>
        <v>0</v>
      </c>
      <c r="I40" s="438">
        <f t="shared" si="13"/>
        <v>0</v>
      </c>
      <c r="J40" s="438">
        <f t="shared" si="13"/>
        <v>70886</v>
      </c>
      <c r="K40" s="438">
        <f t="shared" si="13"/>
        <v>12984</v>
      </c>
      <c r="L40" s="438">
        <f t="shared" si="13"/>
        <v>917</v>
      </c>
      <c r="M40" s="438">
        <f t="shared" si="13"/>
        <v>4</v>
      </c>
      <c r="N40" s="438">
        <f t="shared" si="13"/>
        <v>13897</v>
      </c>
      <c r="O40" s="438">
        <f t="shared" si="13"/>
        <v>0</v>
      </c>
      <c r="P40" s="438">
        <f t="shared" si="13"/>
        <v>0</v>
      </c>
      <c r="Q40" s="438">
        <f t="shared" si="13"/>
        <v>13897</v>
      </c>
      <c r="R40" s="438">
        <f t="shared" si="13"/>
        <v>56989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8"/>
      <c r="L44" s="618"/>
      <c r="M44" s="618"/>
      <c r="N44" s="618"/>
      <c r="O44" s="584" t="s">
        <v>780</v>
      </c>
      <c r="P44" s="585"/>
      <c r="Q44" s="585"/>
      <c r="R44" s="585"/>
    </row>
    <row r="45" spans="1:18" ht="12">
      <c r="A45" s="349"/>
      <c r="B45" s="57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>
        <f>N11+N16</f>
        <v>9112</v>
      </c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K44:N44"/>
    <mergeCell ref="M3:N3"/>
    <mergeCell ref="O44:R44"/>
    <mergeCell ref="Q5:Q6"/>
    <mergeCell ref="R5:R6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F122" sqref="F12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2" t="s">
        <v>608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5" t="str">
        <f>'справка №1-БАЛАНС'!E3</f>
        <v>"СВИЛОЗА" АД</v>
      </c>
      <c r="C3" s="626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3" t="str">
        <f>'справка №1-БАЛАНС'!E5</f>
        <v>към 30.09.2012</v>
      </c>
      <c r="C4" s="62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841</v>
      </c>
      <c r="D24" s="119">
        <f>SUM(D25:D27)</f>
        <v>841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841</v>
      </c>
      <c r="D26" s="108">
        <v>841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285</v>
      </c>
      <c r="D28" s="108">
        <v>285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269</v>
      </c>
      <c r="D38" s="105">
        <f>SUM(D39:D42)</f>
        <v>269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269</v>
      </c>
      <c r="D42" s="108">
        <v>269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1395</v>
      </c>
      <c r="D43" s="104">
        <f>D24+D28+D29+D31+D30+D32+D33+D38</f>
        <v>1395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1395</v>
      </c>
      <c r="D44" s="103">
        <f>D43+D21+D19+D9</f>
        <v>1395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>
        <v>535</v>
      </c>
      <c r="D62" s="108"/>
      <c r="E62" s="119">
        <f t="shared" si="1"/>
        <v>535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535</v>
      </c>
      <c r="D66" s="103">
        <f>D52+D56+D61+D62+D63+D64</f>
        <v>0</v>
      </c>
      <c r="E66" s="119">
        <f t="shared" si="1"/>
        <v>535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1689</v>
      </c>
      <c r="D68" s="108"/>
      <c r="E68" s="119">
        <f t="shared" si="1"/>
        <v>1689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10552</v>
      </c>
      <c r="D85" s="104">
        <f>SUM(D86:D90)+D94</f>
        <v>10552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10459</v>
      </c>
      <c r="D87" s="108">
        <v>10459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56</v>
      </c>
      <c r="D90" s="103">
        <f>SUM(D91:D93)</f>
        <v>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163</v>
      </c>
      <c r="D95" s="108">
        <v>163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10715</v>
      </c>
      <c r="D96" s="104">
        <f>D85+D80+D75+D71+D95</f>
        <v>10715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12939</v>
      </c>
      <c r="D97" s="104">
        <f>D96+D68+D66</f>
        <v>10715</v>
      </c>
      <c r="E97" s="104">
        <f>E96+E68+E66</f>
        <v>2224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779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887</v>
      </c>
      <c r="B109" s="620"/>
      <c r="C109" s="620" t="s">
        <v>873</v>
      </c>
      <c r="D109" s="620"/>
      <c r="E109" s="620"/>
      <c r="F109" s="620"/>
    </row>
    <row r="110" spans="1:6" ht="12">
      <c r="A110" s="580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874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7" t="str">
        <f>'справка №1-БАЛАНС'!E3</f>
        <v>"СВИЛОЗА"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814191178</v>
      </c>
    </row>
    <row r="5" spans="1:9" ht="15">
      <c r="A5" s="501" t="s">
        <v>4</v>
      </c>
      <c r="B5" s="628" t="str">
        <f>'справка №1-БАЛАНС'!E5</f>
        <v>към 30.09.2012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30"/>
      <c r="C30" s="630"/>
      <c r="D30" s="459" t="s">
        <v>818</v>
      </c>
      <c r="E30" s="629"/>
      <c r="F30" s="629"/>
      <c r="G30" s="629"/>
      <c r="H30" s="420" t="s">
        <v>780</v>
      </c>
      <c r="I30" s="629"/>
      <c r="J30" s="629"/>
    </row>
    <row r="31" spans="1:9" s="521" customFormat="1" ht="12">
      <c r="A31" s="57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1">
      <selection activeCell="A150" sqref="A150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12.125" style="509" customWidth="1"/>
    <col min="5" max="5" width="17.375" style="509" customWidth="1"/>
    <col min="6" max="6" width="14.8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4" t="str">
        <f>'справка №1-БАЛАНС'!E3</f>
        <v>"СВИЛОЗА" АД</v>
      </c>
      <c r="C5" s="634"/>
      <c r="D5" s="634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5" t="str">
        <f>'справка №1-БАЛАНС'!E5</f>
        <v>към 30.09.2012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880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881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883</v>
      </c>
      <c r="B150" s="453"/>
      <c r="C150" s="636" t="s">
        <v>848</v>
      </c>
      <c r="D150" s="636"/>
      <c r="E150" s="636"/>
      <c r="F150" s="636"/>
    </row>
    <row r="151" spans="1:6" ht="12.75">
      <c r="A151" s="581"/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6" t="s">
        <v>856</v>
      </c>
      <c r="D152" s="636"/>
      <c r="E152" s="636"/>
      <c r="F152" s="636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2012-10-22T12:40:37Z</cp:lastPrinted>
  <dcterms:created xsi:type="dcterms:W3CDTF">2000-06-29T12:02:40Z</dcterms:created>
  <dcterms:modified xsi:type="dcterms:W3CDTF">2012-10-23T10:21:26Z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