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<sst xmlns="http://schemas.openxmlformats.org/spreadsheetml/2006/main" count="1071" uniqueCount="881">
  <si>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</si>
  <si>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</si>
  <si>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</si>
  <si>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</si>
  <si>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</si>
  <si>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</si>
  <si>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</si>
  <si>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</si>
  <si>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</si>
  <si>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</si>
  <si>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</si>
  <si>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</si>
  <si>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</si>
  <si>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</si>
  <si>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</si>
  <si>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</si>
  <si>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</si>
  <si>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</si>
  <si>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</si>
  <si>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</si>
  <si>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</si>
  <si>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</si>
  <si>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</si>
  <si>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</si>
  <si>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</si>
  <si>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</si>
  <si>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</si>
  <si>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</si>
  <si>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</si>
  <si>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</si>
  <si>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</si>
  <si>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</si>
  <si>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</si>
  <si>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</si>
  <si>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</si>
  <si>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</si>
  <si>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</si>
  <si>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</si>
  <si>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</si>
  <si>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</si>
  <si>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</si>
  <si>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</si>
  <si>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</si>
  <si>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</si>
  <si>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</si>
  <si>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</si>
  <si>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</si>
  <si>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</si>
  <si>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</si>
  <si>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</si>
  <si>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</si>
  <si>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</si>
  <si>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</si>
  <si>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</si>
  <si>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</si>
  <si>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</si>
  <si>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</si>
  <si>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</si>
  <si>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</si>
  <si>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</si>
  <si>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</si>
  <si>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</si>
  <si>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</si>
  <si>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</si>
  <si>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</si>
  <si>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</si>
  <si>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</si>
  <si>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</si>
  <si>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</si>
  <si>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</si>
  <si>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</si>
  <si>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</si>
  <si>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</si>
  <si>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</si>
  <si>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</si>
  <si>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</si>
  <si>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</si>
  <si>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</si>
  <si>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</si>
  <si>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</si>
  <si>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</si>
  <si>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</si>
  <si>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</si>
  <si>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</si>
  <si>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</si>
  <si>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</si>
  <si>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</si>
  <si>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</si>
  <si>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</si>
  <si>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</si>
  <si>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</si>
  <si>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</si>
  <si>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</si>
  <si>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</si>
  <si>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</si>
  <si>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</si>
  <si>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</si>
  <si>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</si>
  <si>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</si>
  <si>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</si>
  <si>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</si>
  <si>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</si>
  <si>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</si>
  <si>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</si>
  <si>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</si>
  <si>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</si>
  <si>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</si>
  <si>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</si>
  <si>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</si>
  <si>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</si>
  <si>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</si>
  <si>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</si>
  <si>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</si>
  <si>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</si>
  <si>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</si>
  <si>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</si>
  <si>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</si>
  <si>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</si>
  <si>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</si>
  <si>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</si>
  <si>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</si>
  <si>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</si>
  <si>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</si>
  <si>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</si>
  <si>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</si>
  <si>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</si>
  <si>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</si>
  <si>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</si>
  <si>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</si>
  <si>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</si>
  <si>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</si>
  <si>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</si>
  <si>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</si>
  <si>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</si>
  <si>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</si>
  <si>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</si>
  <si>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</si>
  <si>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</si>
  <si>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</si>
  <si>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</si>
  <si>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</si>
  <si>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</si>
  <si>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</si>
  <si>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</si>
  <si>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</si>
  <si>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</si>
  <si>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</si>
  <si>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</si>
  <si>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</si>
  <si>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</si>
  <si>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</si>
  <si>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</si>
  <si>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</si>
  <si>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</si>
  <si>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</si>
  <si>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</si>
  <si>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</si>
  <si>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</si>
  <si>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</si>
  <si>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</si>
  <si>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</si>
  <si>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</si>
  <si>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</si>
  <si>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</si>
  <si>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</si>
  <si>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</si>
  <si>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</si>
  <si>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</si>
  <si>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</si>
  <si>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</si>
  <si>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</si>
  <si>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</si>
  <si>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</si>
  <si>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</si>
  <si>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</si>
  <si>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</si>
  <si>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</si>
  <si>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</si>
  <si>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</si>
  <si>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</si>
  <si>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</si>
  <si>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</si>
  <si>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</si>
  <si>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</si>
  <si>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</si>
  <si>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</si>
  <si>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</si>
  <si>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</si>
  <si>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</si>
  <si>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</si>
  <si>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</si>
  <si>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</si>
  <si>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</si>
  <si>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</si>
  <si>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</si>
  <si>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</si>
  <si>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</si>
  <si>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</si>
  <si>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</si>
  <si>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</si>
  <si>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</si>
  <si>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</si>
  <si>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</si>
  <si>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</si>
  <si>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</si>
  <si>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</si>
  <si>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</si>
  <si>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</si>
  <si>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</si>
  <si>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</si>
  <si>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</si>
  <si>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</si>
  <si>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</si>
  <si>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</si>
  <si>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</si>
  <si>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</si>
  <si>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</si>
  <si>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</si>
  <si>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</si>
  <si>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</si>
  <si>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</si>
  <si>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</si>
  <si>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</si>
  <si>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</si>
  <si>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</si>
  <si>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</si>
  <si>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</si>
  <si>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</si>
  <si>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</si>
  <si>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</si>
  <si>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</si>
  <si>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</si>
  <si>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</si>
  <si>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</si>
  <si>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</si>
  <si>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</si>
  <si>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</si>
  <si>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</si>
  <si>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</si>
  <si>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</si>
  <si>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</si>
  <si>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</si>
  <si>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</si>
  <si>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</si>
  <si>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</si>
  <si>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</si>
  <si>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</si>
  <si>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</si>
  <si>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</si>
  <si>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</si>
  <si>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</si>
  <si>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</si>
  <si>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</si>
  <si>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</si>
  <si>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</si>
  <si>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</si>
  <si>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</si>
  <si>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</si>
  <si>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</si>
  <si>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</si>
  <si>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</si>
  <si>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</si>
  <si>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</si>
  <si>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</si>
  <si>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</si>
  <si>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</si>
  <si>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</si>
  <si>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</si>
  <si>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</si>
  <si>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</si>
  <si>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</si>
  <si>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</si>
  <si>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</si>
  <si>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</si>
  <si>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</si>
  <si>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</si>
  <si>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</si>
  <si>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</si>
  <si>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</si>
  <si>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</si>
  <si>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</si>
  <si>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</si>
  <si>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</si>
  <si>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</si>
  <si>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</si>
  <si>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</si>
  <si>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</si>
  <si>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</si>
  <si>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</si>
  <si>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</si>
  <si>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</si>
  <si>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</si>
  <si>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</si>
  <si>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</si>
  <si>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</si>
  <si>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</si>
  <si>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</si>
  <si>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</si>
  <si>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</si>
  <si>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</si>
  <si>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</si>
  <si>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</si>
  <si>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</si>
  <si>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</si>
  <si>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</si>
  <si>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</si>
  <si>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</si>
  <si>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</si>
  <si>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</si>
  <si>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</si>
  <si>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</si>
  <si>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</si>
  <si>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</si>
  <si>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</si>
  <si>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</si>
  <si>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</si>
  <si>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</si>
  <si>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</si>
  <si>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</si>
  <si>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</si>
  <si>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</si>
  <si>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</si>
  <si>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</si>
  <si>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</si>
  <si>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</si>
  <si>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</si>
  <si>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</si>
  <si>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</si>
  <si>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</si>
  <si>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</si>
  <si>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</si>
  <si>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</si>
  <si>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</si>
  <si>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</si>
  <si>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</si>
  <si>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</si>
  <si>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</si>
  <si>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</si>
  <si>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</si>
  <si>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</si>
  <si>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</si>
  <si>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</si>
  <si>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</si>
  <si>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</si>
  <si>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</si>
  <si>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</si>
  <si>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</si>
  <si>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</si>
  <si>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</si>
  <si>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</si>
  <si>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</si>
  <si>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</si>
  <si>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</si>
  <si>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</si>
  <si>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</si>
  <si>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</si>
  <si>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</si>
  <si>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</si>
  <si>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</si>
  <si>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</si>
  <si>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</si>
  <si>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</si>
  <si>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</si>
  <si>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</si>
  <si>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</si>
  <si>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</si>
  <si>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</si>
  <si>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</si>
  <si>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</si>
  <si>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</si>
  <si>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</si>
  <si>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</si>
  <si>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</si>
  <si>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</si>
  <si>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</si>
  <si>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</si>
  <si>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</si>
  <si>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</si>
  <si>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</si>
  <si>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</si>
  <si>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</si>
  <si>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</si>
  <si>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</si>
  <si>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</si>
  <si>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</si>
  <si>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</si>
  <si>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</si>
  <si>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</si>
  <si>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</si>
  <si>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</si>
  <si>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</si>
  <si>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</si>
  <si>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</si>
  <si>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</si>
  <si>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</si>
  <si>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</si>
  <si>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</si>
  <si>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</si>
  <si>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</si>
  <si>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</si>
  <si>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</si>
  <si>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</si>
  <si>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</si>
  <si>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</si>
  <si>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</si>
  <si>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</si>
  <si>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</si>
  <si>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</si>
  <si>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</si>
  <si>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</si>
  <si>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</si>
  <si>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</si>
  <si>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</si>
  <si>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</si>
  <si>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</si>
  <si>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</si>
  <si>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</si>
  <si>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</si>
  <si>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</si>
  <si>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</si>
  <si>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</si>
  <si>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</si>
  <si>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</si>
  <si>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</si>
  <si>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</si>
  <si>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</si>
  <si>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</si>
  <si>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</si>
  <si>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</si>
  <si>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</si>
  <si>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</si>
  <si>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</si>
  <si>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</si>
  <si>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</si>
  <si>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</si>
  <si>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</si>
  <si>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</si>
  <si>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</si>
  <si>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</si>
  <si>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</si>
  <si>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</si>
  <si>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</si>
  <si>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</si>
  <si>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</si>
  <si>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</si>
  <si>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</si>
  <si>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</si>
  <si>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</si>
  <si>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</si>
  <si>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</si>
  <si>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</si>
  <si>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</si>
  <si>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</si>
  <si>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</si>
  <si>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</si>
  <si>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</si>
  <si>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</si>
  <si>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</si>
  <si>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</si>
  <si>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</si>
  <si>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</si>
  <si>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</si>
  <si>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</si>
  <si>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</si>
  <si>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</si>
  <si>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</si>
  <si>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</si>
  <si>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</si>
  <si>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</si>
  <si>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</si>
  <si>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</si>
  <si>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</si>
  <si>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</si>
  <si>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</si>
  <si>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</si>
  <si>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</si>
  <si>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</si>
  <si>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</si>
  <si>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</si>
  <si>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</si>
  <si>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</si>
  <si>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</si>
  <si>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</si>
  <si>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</si>
  <si>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</si>
  <si>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</si>
  <si>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</si>
  <si>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</si>
  <si>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</si>
  <si>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</si>
  <si>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</si>
  <si>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</si>
  <si>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</si>
  <si>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</si>
  <si>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</si>
  <si>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</si>
  <si>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</si>
  <si>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</si>
  <si>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</si>
  <si>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</si>
  <si>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</si>
  <si>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</si>
  <si>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</si>
  <si>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</si>
  <si>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</si>
  <si>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</si>
  <si>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</si>
  <si>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</si>
  <si>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</si>
  <si>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</si>
  <si>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</si>
  <si>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</si>
  <si>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</si>
  <si>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</si>
  <si>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</si>
  <si>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</si>
  <si>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</si>
  <si>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</si>
  <si>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</si>
  <si>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</si>
  <si>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</si>
  <si>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</si>
  <si>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</si>
  <si>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</si>
  <si>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</si>
  <si>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</si>
  <si>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</si>
  <si>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</si>
  <si>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</si>
  <si>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</si>
  <si>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</si>
  <si>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</si>
  <si>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</si>
  <si>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</si>
  <si>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</si>
  <si>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</si>
  <si>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</si>
  <si>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</si>
  <si>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</si>
  <si>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</si>
  <si>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</si>
  <si>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</si>
  <si>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</si>
  <si>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</si>
  <si>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</si>
  <si>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</si>
  <si>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</si>
  <si>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</si>
  <si>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</si>
  <si>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</si>
  <si>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</si>
  <si>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</si>
  <si>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</si>
  <si>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</si>
  <si>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</si>
  <si>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</si>
  <si>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</si>
  <si>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</si>
  <si>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</si>
  <si>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</si>
  <si>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</si>
  <si>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</si>
  <si>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</si>
  <si>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</si>
  <si>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</si>
  <si>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</si>
  <si>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</si>
  <si>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</si>
  <si>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</si>
  <si>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</si>
  <si>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</si>
  <si>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</si>
  <si>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</si>
  <si>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</si>
  <si>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</si>
  <si>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</si>
  <si>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</si>
  <si>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</si>
  <si>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</si>
  <si>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</si>
  <si>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</si>
  <si>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</si>
  <si>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</si>
  <si>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</si>
  <si>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</si>
  <si>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</si>
  <si>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</si>
  <si>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</si>
  <si>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</si>
  <si>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</si>
  <si>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</si>
  <si>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</si>
  <si>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</si>
  <si>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</si>
  <si>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</si>
  <si>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</si>
  <si>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</si>
  <si>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</si>
  <si>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</si>
  <si>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</si>
  <si>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</si>
  <si>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</si>
  <si>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</si>
  <si>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</si>
  <si>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</si>
  <si>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</si>
  <si>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</si>
  <si>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</si>
  <si>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</si>
  <si>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</si>
  <si>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</si>
  <si>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</si>
  <si>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</si>
  <si>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</si>
  <si>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</si>
  <si>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</si>
  <si>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</si>
  <si>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</si>
  <si>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</si>
  <si>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</si>
  <si>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</si>
  <si>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</si>
  <si>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</si>
  <si>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</si>
  <si>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</si>
  <si>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</si>
  <si>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</si>
  <si>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</si>
  <si>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</si>
  <si>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</si>
  <si>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</si>
  <si>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</si>
  <si>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</si>
  <si>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</si>
  <si>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</si>
  <si>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</si>
  <si>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</si>
  <si>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</si>
  <si>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</si>
  <si>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</si>
  <si>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</si>
  <si>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</si>
  <si>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</si>
  <si>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</si>
  <si>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</si>
  <si>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</si>
  <si>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</si>
  <si>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</si>
  <si>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</si>
  <si>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</si>
  <si>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</si>
  <si>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</si>
  <si>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</si>
  <si>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</si>
  <si>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</si>
  <si>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</si>
  <si>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</si>
  <si>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</si>
  <si>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</si>
  <si>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</si>
  <si>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</si>
  <si>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</si>
  <si>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</si>
  <si>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</si>
  <si>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</si>
  <si>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</si>
  <si>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</si>
  <si>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</si>
  <si>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</si>
  <si>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</si>
  <si>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</si>
  <si>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</si>
  <si>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</si>
  <si>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</si>
  <si>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</si>
  <si>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</si>
  <si>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</si>
  <si>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</si>
  <si>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</si>
  <si>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</si>
  <si>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</si>
  <si>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</si>
  <si>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</si>
  <si>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</si>
  <si>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</si>
  <si>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</si>
  <si>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</si>
  <si>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</si>
  <si>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</si>
  <si>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</si>
  <si>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</si>
  <si>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</si>
  <si>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</si>
  <si>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</si>
  <si>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</si>
  <si>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</si>
  <si>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</si>
  <si>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</si>
  <si>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</si>
  <si>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</si>
  <si>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</si>
  <si>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</si>
  <si>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</si>
  <si>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</si>
  <si>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</si>
  <si>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</si>
  <si>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</si>
  <si>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</si>
  <si>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</si>
  <si>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</si>
  <si>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</si>
  <si>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</si>
  <si>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</si>
  <si>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</si>
  <si>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</si>
  <si>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</si>
  <si>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</si>
  <si>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</si>
  <si>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</si>
  <si>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</si>
  <si>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</si>
  <si>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</si>
  <si>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</si>
  <si>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</si>
  <si>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</si>
  <si>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</si>
  <si>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</si>
  <si>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</si>
  <si>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</si>
  <si>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</si>
  <si>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</si>
  <si>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</si>
  <si>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</si>
  <si>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</si>
  <si>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</si>
  <si>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</si>
  <si>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</si>
  <si>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</si>
  <si>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</si>
  <si>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</si>
  <si>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</si>
  <si>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</si>
  <si>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</si>
  <si>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</si>
  <si>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</si>
  <si>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</si>
  <si>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</si>
  <si>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</si>
  <si>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</si>
  <si>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</si>
  <si>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</si>
  <si>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</si>
  <si>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</si>
  <si>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</si>
  <si>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</si>
  <si>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</si>
  <si>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</si>
  <si>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</si>
  <si>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</si>
  <si>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</si>
  <si>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</si>
  <si>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</si>
  <si>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</si>
  <si>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</si>
  <si>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</si>
  <si>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</si>
  <si>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</si>
  <si>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</si>
  <si>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</si>
  <si>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</si>
  <si>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</si>
  <si>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</si>
  <si>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</si>
  <si>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</si>
  <si>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</si>
  <si>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</si>
  <si>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</si>
  <si>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</si>
  <si>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</si>
  <si>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</si>
  <si>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</si>
  <si>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</si>
  <si>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</si>
  <si>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</si>
  <si>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</si>
  <si>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</si>
  <si>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</si>
  <si>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</si>
  <si>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</si>
  <si>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</si>
  <si>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</si>
  <si>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</si>
  <si>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</si>
  <si>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</si>
  <si>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</si>
  <si>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</si>
  <si>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</si>
  <si>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</si>
  <si>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</si>
  <si>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</si>
  <si>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.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</si>
  <si>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</si>
  <si>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</si>
  <si>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</si>
  <si>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</si>
  <si>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</si>
  <si>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</si>
  <si>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</si>
  <si>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</si>
  <si>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</si>
  <si>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</si>
  <si>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</si>
  <si>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</si>
  <si>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</si>
  <si>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</si>
  <si>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</si>
  <si>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</si>
  <si>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</si>
  <si>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</si>
  <si>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</si>
  <si>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</si>
  <si>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</si>
  <si>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</si>
  <si>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</si>
  <si>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</si>
  <si>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</si>
  <si>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</si>
  <si>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</si>
  <si>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</si>
  <si>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</si>
  <si>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</si>
  <si>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</si>
  <si>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</si>
  <si>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</si>
  <si>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</si>
  <si>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</si>
  <si>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</si>
  <si>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</si>
  <si>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</si>
  <si>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</si>
  <si>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</si>
  <si>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</si>
  <si>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</si>
  <si>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</si>
  <si>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</si>
  <si>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</si>
  <si>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</si>
  <si>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</si>
  <si>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</si>
  <si>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</si>
  <si>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</si>
  <si>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</si>
  <si>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</si>
  <si>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</si>
  <si>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</si>
  <si>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</si>
  <si>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</si>
  <si>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</si>
  <si>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</si>
  <si>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</si>
  <si>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</si>
  <si>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</si>
  <si>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</si>
  <si>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</si>
  <si>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</si>
  <si>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</si>
  <si>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</si>
  <si>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</si>
  <si>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</si>
  <si>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</si>
  <si>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</si>
  <si>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</si>
  <si>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</si>
  <si>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</si>
  <si>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</si>
  <si>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Отчетен период:30.09.2012</t>
  </si>
  <si>
    <t xml:space="preserve">Дата на съставяне: 19.11.2012               </t>
  </si>
  <si>
    <t xml:space="preserve">Дата  на съставяне:19.11.2012                                                                                                         </t>
  </si>
  <si>
    <t xml:space="preserve">Дата на съставяне :19.11.2012            </t>
  </si>
  <si>
    <t>Дата на съставяне:19.11.2012</t>
  </si>
  <si>
    <t>Дата на съставяне: 19.11.2012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</si>
</sst>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170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80" t="s">
        <v>1</v>
      </c>
      <c r="B3" s="581"/>
      <c r="C3" s="581"/>
      <c r="D3" s="581"/>
      <c r="E3" s="266" t="s">
        <v>158</v>
      </c>
      <c r="F3" s="112" t="s">
        <v>2</v>
      </c>
      <c r="G3" s="77"/>
      <c r="H3" s="265" t="s">
        <v>532</v>
      </c>
    </row>
    <row r="4" spans="1:8" ht="15">
      <c r="A4" s="580" t="s">
        <v>531</v>
      </c>
      <c r="B4" s="586"/>
      <c r="C4" s="586"/>
      <c r="D4" s="586"/>
      <c r="E4" s="287" t="s">
        <v>158</v>
      </c>
      <c r="F4" s="582" t="s">
        <v>3</v>
      </c>
      <c r="G4" s="583"/>
      <c r="H4" s="265">
        <v>455</v>
      </c>
    </row>
    <row r="5" spans="1:8" ht="15">
      <c r="A5" s="580" t="s">
        <v>875</v>
      </c>
      <c r="B5" s="581"/>
      <c r="C5" s="581"/>
      <c r="D5" s="581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1683</v>
      </c>
      <c r="D11" s="56">
        <v>1601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6861</v>
      </c>
      <c r="D12" s="56">
        <v>7118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78522</v>
      </c>
      <c r="D13" s="56">
        <v>81672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8200</v>
      </c>
      <c r="D14" s="56">
        <v>7493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692</v>
      </c>
      <c r="D15" s="56">
        <v>825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7</v>
      </c>
      <c r="D16" s="56">
        <v>4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1056</v>
      </c>
      <c r="D17" s="56">
        <v>972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1125</v>
      </c>
      <c r="D18" s="56">
        <v>9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98146</v>
      </c>
      <c r="D19" s="60">
        <f>SUM(D11:D18)</f>
        <v>99694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132</v>
      </c>
      <c r="D20" s="56">
        <v>143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25292</v>
      </c>
      <c r="H21" s="61">
        <f>SUM(H22:H24)</f>
        <v>25292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25292</v>
      </c>
      <c r="H22" s="57">
        <v>25292</v>
      </c>
    </row>
    <row r="23" spans="1:13" ht="15">
      <c r="A23" s="130" t="s">
        <v>65</v>
      </c>
      <c r="B23" s="136" t="s">
        <v>66</v>
      </c>
      <c r="C23" s="56"/>
      <c r="D23" s="56">
        <v>1</v>
      </c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6</v>
      </c>
      <c r="D24" s="56">
        <v>21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25292</v>
      </c>
      <c r="H25" s="59">
        <f>H19+H20+H21</f>
        <v>25292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155</v>
      </c>
      <c r="D26" s="56">
        <v>255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161</v>
      </c>
      <c r="D27" s="60">
        <f>SUM(D23:D26)</f>
        <v>277</v>
      </c>
      <c r="E27" s="148" t="s">
        <v>82</v>
      </c>
      <c r="F27" s="137" t="s">
        <v>83</v>
      </c>
      <c r="G27" s="59">
        <f>SUM(G28:G30)</f>
        <v>-8320</v>
      </c>
      <c r="H27" s="59">
        <f>SUM(H28:H30)</f>
        <v>-14543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v>12078</v>
      </c>
      <c r="H28" s="57">
        <v>5855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-20398</v>
      </c>
      <c r="H29" s="211">
        <v>-20398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5411</v>
      </c>
      <c r="H31" s="57">
        <v>6223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>
        <v>0</v>
      </c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-2909</v>
      </c>
      <c r="H33" s="59">
        <f>H27+H31+H32</f>
        <v>-8320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54138</v>
      </c>
      <c r="H36" s="59">
        <f>H25+H17+H33</f>
        <v>48727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f>8+22</f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7805</v>
      </c>
      <c r="H43" s="57">
        <v>2984</v>
      </c>
      <c r="M43" s="62"/>
    </row>
    <row r="44" spans="1:8" ht="15">
      <c r="A44" s="130" t="s">
        <v>131</v>
      </c>
      <c r="B44" s="159" t="s">
        <v>132</v>
      </c>
      <c r="C44" s="56">
        <v>85</v>
      </c>
      <c r="D44" s="56"/>
      <c r="E44" s="163" t="s">
        <v>133</v>
      </c>
      <c r="F44" s="137" t="s">
        <v>134</v>
      </c>
      <c r="G44" s="57"/>
      <c r="H44" s="57">
        <v>2693</v>
      </c>
    </row>
    <row r="45" spans="1:15" ht="15">
      <c r="A45" s="130" t="s">
        <v>135</v>
      </c>
      <c r="B45" s="144" t="s">
        <v>136</v>
      </c>
      <c r="C45" s="60">
        <f>C34+C39+C44</f>
        <v>115</v>
      </c>
      <c r="D45" s="60">
        <f>D34+D39+D44</f>
        <v>30</v>
      </c>
      <c r="E45" s="146" t="s">
        <v>137</v>
      </c>
      <c r="F45" s="137" t="s">
        <v>138</v>
      </c>
      <c r="G45" s="57"/>
      <c r="H45" s="57">
        <v>0</v>
      </c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v>928</v>
      </c>
      <c r="H48" s="57">
        <v>2581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8733</v>
      </c>
      <c r="H49" s="59">
        <f>SUM(H43:H48)</f>
        <v>8258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1689</v>
      </c>
      <c r="H53" s="57">
        <v>1689</v>
      </c>
    </row>
    <row r="54" spans="1:8" ht="15">
      <c r="A54" s="130" t="s">
        <v>165</v>
      </c>
      <c r="B54" s="144" t="s">
        <v>166</v>
      </c>
      <c r="C54" s="56">
        <v>905</v>
      </c>
      <c r="D54" s="56">
        <v>905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99459</v>
      </c>
      <c r="D55" s="60">
        <f>D19+D20+D21+D27+D32+D45+D51+D53+D54</f>
        <v>101049</v>
      </c>
      <c r="E55" s="132" t="s">
        <v>171</v>
      </c>
      <c r="F55" s="156" t="s">
        <v>172</v>
      </c>
      <c r="G55" s="59">
        <f>G49+G51+G52+G53+G54</f>
        <v>10422</v>
      </c>
      <c r="H55" s="59">
        <f>H49+H51+H52+H53+H54</f>
        <v>9947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6602</v>
      </c>
      <c r="D58" s="56">
        <v>10816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895</v>
      </c>
      <c r="D59" s="56">
        <v>51</v>
      </c>
      <c r="E59" s="146" t="s">
        <v>180</v>
      </c>
      <c r="F59" s="137" t="s">
        <v>181</v>
      </c>
      <c r="G59" s="57">
        <v>51773</v>
      </c>
      <c r="H59" s="57">
        <v>60953</v>
      </c>
      <c r="M59" s="62"/>
    </row>
    <row r="60" spans="1:8" ht="15">
      <c r="A60" s="130" t="s">
        <v>182</v>
      </c>
      <c r="B60" s="136" t="s">
        <v>183</v>
      </c>
      <c r="C60" s="56">
        <v>0</v>
      </c>
      <c r="D60" s="56">
        <v>51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48</v>
      </c>
      <c r="D61" s="56">
        <v>34</v>
      </c>
      <c r="E61" s="138" t="s">
        <v>188</v>
      </c>
      <c r="F61" s="167" t="s">
        <v>189</v>
      </c>
      <c r="G61" s="59">
        <f>SUM(G62:G68)</f>
        <v>6689</v>
      </c>
      <c r="H61" s="59">
        <f>SUM(H62:H68)</f>
        <v>6621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643</v>
      </c>
      <c r="H62" s="57">
        <v>48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7545</v>
      </c>
      <c r="D64" s="60">
        <f>SUM(D58:D63)</f>
        <v>10952</v>
      </c>
      <c r="E64" s="132" t="s">
        <v>199</v>
      </c>
      <c r="F64" s="137" t="s">
        <v>200</v>
      </c>
      <c r="G64" s="57">
        <v>4752</v>
      </c>
      <c r="H64" s="57">
        <v>4962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328</v>
      </c>
      <c r="H65" s="57">
        <v>90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281</v>
      </c>
      <c r="H66" s="57">
        <v>354</v>
      </c>
    </row>
    <row r="67" spans="1:8" ht="15">
      <c r="A67" s="130" t="s">
        <v>206</v>
      </c>
      <c r="B67" s="136" t="s">
        <v>207</v>
      </c>
      <c r="C67" s="56">
        <v>44</v>
      </c>
      <c r="D67" s="56">
        <v>64</v>
      </c>
      <c r="E67" s="132" t="s">
        <v>208</v>
      </c>
      <c r="F67" s="137" t="s">
        <v>209</v>
      </c>
      <c r="G67" s="57">
        <v>100</v>
      </c>
      <c r="H67" s="57">
        <v>106</v>
      </c>
    </row>
    <row r="68" spans="1:8" ht="15">
      <c r="A68" s="130" t="s">
        <v>210</v>
      </c>
      <c r="B68" s="136" t="s">
        <v>211</v>
      </c>
      <c r="C68" s="56">
        <v>8435</v>
      </c>
      <c r="D68" s="56">
        <v>6451</v>
      </c>
      <c r="E68" s="132" t="s">
        <v>212</v>
      </c>
      <c r="F68" s="137" t="s">
        <v>213</v>
      </c>
      <c r="G68" s="57">
        <v>585</v>
      </c>
      <c r="H68" s="57">
        <v>1061</v>
      </c>
    </row>
    <row r="69" spans="1:8" ht="15">
      <c r="A69" s="130" t="s">
        <v>214</v>
      </c>
      <c r="B69" s="136" t="s">
        <v>215</v>
      </c>
      <c r="C69" s="56">
        <v>1211</v>
      </c>
      <c r="D69" s="56">
        <v>1292</v>
      </c>
      <c r="E69" s="146" t="s">
        <v>77</v>
      </c>
      <c r="F69" s="137" t="s">
        <v>216</v>
      </c>
      <c r="G69" s="57">
        <v>433</v>
      </c>
      <c r="H69" s="57">
        <v>0</v>
      </c>
    </row>
    <row r="70" spans="1:8" ht="15">
      <c r="A70" s="130" t="s">
        <v>217</v>
      </c>
      <c r="B70" s="136" t="s">
        <v>218</v>
      </c>
      <c r="C70" s="56">
        <v>248</v>
      </c>
      <c r="D70" s="56">
        <v>248</v>
      </c>
      <c r="E70" s="132" t="s">
        <v>219</v>
      </c>
      <c r="F70" s="137" t="s">
        <v>220</v>
      </c>
      <c r="G70" s="57">
        <v>35</v>
      </c>
      <c r="H70" s="57">
        <v>51</v>
      </c>
    </row>
    <row r="71" spans="1:18" ht="15">
      <c r="A71" s="130" t="s">
        <v>221</v>
      </c>
      <c r="B71" s="136" t="s">
        <v>222</v>
      </c>
      <c r="C71" s="56">
        <v>0</v>
      </c>
      <c r="D71" s="56">
        <v>33</v>
      </c>
      <c r="E71" s="148" t="s">
        <v>45</v>
      </c>
      <c r="F71" s="168" t="s">
        <v>223</v>
      </c>
      <c r="G71" s="66">
        <f>G59+G60+G61+G69+G70</f>
        <v>58930</v>
      </c>
      <c r="H71" s="66">
        <f>H59+H60+H61+H69+H70</f>
        <v>67625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1150</v>
      </c>
      <c r="D72" s="56">
        <v>1582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457</v>
      </c>
      <c r="D74" s="56">
        <v>647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11545</v>
      </c>
      <c r="D75" s="60">
        <f>SUM(D67:D74)</f>
        <v>10317</v>
      </c>
      <c r="E75" s="146" t="s">
        <v>159</v>
      </c>
      <c r="F75" s="140" t="s">
        <v>233</v>
      </c>
      <c r="G75" s="57">
        <v>5</v>
      </c>
      <c r="H75" s="57">
        <v>9</v>
      </c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58935</v>
      </c>
      <c r="H79" s="67">
        <f>H71+H74+H75+H76</f>
        <v>67634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77</v>
      </c>
      <c r="D87" s="56">
        <v>1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3401</v>
      </c>
      <c r="D88" s="56">
        <v>2650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1193</v>
      </c>
      <c r="D89" s="56">
        <v>1235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4671</v>
      </c>
      <c r="D91" s="60">
        <f>SUM(D87:D90)</f>
        <v>3886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275</v>
      </c>
      <c r="D92" s="56">
        <v>104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24036</v>
      </c>
      <c r="D93" s="60">
        <f>D64+D75+D84+D91+D92</f>
        <v>25259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123495</v>
      </c>
      <c r="D94" s="69">
        <f>D93+D55</f>
        <v>126308</v>
      </c>
      <c r="E94" s="261" t="s">
        <v>269</v>
      </c>
      <c r="F94" s="184" t="s">
        <v>270</v>
      </c>
      <c r="G94" s="70">
        <f>G36+G39+G55+G79</f>
        <v>123495</v>
      </c>
      <c r="H94" s="70">
        <f>H36+H39+H55+H79</f>
        <v>126308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41232</v>
      </c>
      <c r="B98" s="251"/>
      <c r="C98" s="584" t="s">
        <v>272</v>
      </c>
      <c r="D98" s="584"/>
      <c r="E98" s="584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84" t="s">
        <v>527</v>
      </c>
      <c r="D100" s="585"/>
      <c r="E100" s="585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290" t="str">
        <f>'справка №1-БАЛАНС'!H3</f>
        <v>814191`178</v>
      </c>
    </row>
    <row r="3" spans="1:8" ht="15">
      <c r="A3" s="271" t="s">
        <v>274</v>
      </c>
      <c r="B3" s="589" t="str">
        <f>'справка №1-БАЛАНС'!E4</f>
        <v> </v>
      </c>
      <c r="C3" s="589"/>
      <c r="D3" s="589"/>
      <c r="E3" s="589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590" t="str">
        <f>'справка №1-БАЛАНС'!E5</f>
        <v> </v>
      </c>
      <c r="C4" s="590"/>
      <c r="D4" s="590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44524</v>
      </c>
      <c r="D9" s="23">
        <v>56688</v>
      </c>
      <c r="E9" s="193" t="s">
        <v>284</v>
      </c>
      <c r="F9" s="309" t="s">
        <v>285</v>
      </c>
      <c r="G9" s="310">
        <v>67400</v>
      </c>
      <c r="H9" s="310">
        <v>89331</v>
      </c>
    </row>
    <row r="10" spans="1:8" ht="12">
      <c r="A10" s="193" t="s">
        <v>286</v>
      </c>
      <c r="B10" s="194" t="s">
        <v>287</v>
      </c>
      <c r="C10" s="23">
        <v>10711</v>
      </c>
      <c r="D10" s="23">
        <v>12297</v>
      </c>
      <c r="E10" s="193" t="s">
        <v>288</v>
      </c>
      <c r="F10" s="309" t="s">
        <v>289</v>
      </c>
      <c r="G10" s="310">
        <v>306</v>
      </c>
      <c r="H10" s="310">
        <v>811</v>
      </c>
    </row>
    <row r="11" spans="1:8" ht="12">
      <c r="A11" s="193" t="s">
        <v>290</v>
      </c>
      <c r="B11" s="194" t="s">
        <v>291</v>
      </c>
      <c r="C11" s="23">
        <v>3498</v>
      </c>
      <c r="D11" s="23">
        <v>4179</v>
      </c>
      <c r="E11" s="195" t="s">
        <v>292</v>
      </c>
      <c r="F11" s="309" t="s">
        <v>293</v>
      </c>
      <c r="G11" s="310">
        <v>2650</v>
      </c>
      <c r="H11" s="310">
        <v>253</v>
      </c>
    </row>
    <row r="12" spans="1:8" ht="12">
      <c r="A12" s="193" t="s">
        <v>294</v>
      </c>
      <c r="B12" s="194" t="s">
        <v>295</v>
      </c>
      <c r="C12" s="23">
        <v>3105</v>
      </c>
      <c r="D12" s="23">
        <v>3226</v>
      </c>
      <c r="E12" s="195" t="s">
        <v>77</v>
      </c>
      <c r="F12" s="309" t="s">
        <v>296</v>
      </c>
      <c r="G12" s="310">
        <v>1221</v>
      </c>
      <c r="H12" s="310">
        <v>3678</v>
      </c>
    </row>
    <row r="13" spans="1:18" ht="12">
      <c r="A13" s="193" t="s">
        <v>297</v>
      </c>
      <c r="B13" s="194" t="s">
        <v>298</v>
      </c>
      <c r="C13" s="23">
        <v>550</v>
      </c>
      <c r="D13" s="23">
        <v>558</v>
      </c>
      <c r="E13" s="196" t="s">
        <v>50</v>
      </c>
      <c r="F13" s="311" t="s">
        <v>299</v>
      </c>
      <c r="G13" s="308">
        <f>SUM(G9:G12)</f>
        <v>71577</v>
      </c>
      <c r="H13" s="308">
        <f>SUM(H9:H12)</f>
        <v>94073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508</v>
      </c>
      <c r="D14" s="23">
        <v>609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-957</v>
      </c>
      <c r="D15" s="24">
        <v>2012</v>
      </c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1636</v>
      </c>
      <c r="D16" s="24">
        <v>499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>
        <v>13</v>
      </c>
      <c r="D17" s="25">
        <v>0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63575</v>
      </c>
      <c r="D19" s="26">
        <f>SUM(D9:D15)+D16</f>
        <v>80068</v>
      </c>
      <c r="E19" s="199" t="s">
        <v>316</v>
      </c>
      <c r="F19" s="312" t="s">
        <v>317</v>
      </c>
      <c r="G19" s="310">
        <v>183</v>
      </c>
      <c r="H19" s="310">
        <v>12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2764</v>
      </c>
      <c r="D22" s="23">
        <v>3346</v>
      </c>
      <c r="E22" s="199" t="s">
        <v>325</v>
      </c>
      <c r="F22" s="312" t="s">
        <v>326</v>
      </c>
      <c r="G22" s="310">
        <v>425</v>
      </c>
      <c r="H22" s="310">
        <v>589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435</v>
      </c>
      <c r="D24" s="23">
        <v>783</v>
      </c>
      <c r="E24" s="196" t="s">
        <v>102</v>
      </c>
      <c r="F24" s="314" t="s">
        <v>333</v>
      </c>
      <c r="G24" s="308">
        <f>SUM(G19:G23)</f>
        <v>608</v>
      </c>
      <c r="H24" s="308">
        <f>SUM(H19:H23)</f>
        <v>601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/>
      <c r="D25" s="23"/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3199</v>
      </c>
      <c r="D26" s="26">
        <f>SUM(D22:D25)</f>
        <v>4129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66774</v>
      </c>
      <c r="D28" s="27">
        <f>D26+D19</f>
        <v>84197</v>
      </c>
      <c r="E28" s="41" t="s">
        <v>338</v>
      </c>
      <c r="F28" s="314" t="s">
        <v>339</v>
      </c>
      <c r="G28" s="308">
        <f>G13+G15+G24</f>
        <v>72185</v>
      </c>
      <c r="H28" s="308">
        <f>H13+H15+H24</f>
        <v>94674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5411</v>
      </c>
      <c r="D30" s="27">
        <f>IF((H28-D28)&gt;0,H28-D28,0)</f>
        <v>10477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66774</v>
      </c>
      <c r="D33" s="26">
        <f>D28-D31+D32</f>
        <v>84197</v>
      </c>
      <c r="E33" s="41" t="s">
        <v>352</v>
      </c>
      <c r="F33" s="314" t="s">
        <v>353</v>
      </c>
      <c r="G33" s="30">
        <f>G32-G31+G28</f>
        <v>72185</v>
      </c>
      <c r="H33" s="30">
        <f>H32-H31+H28</f>
        <v>94674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5411</v>
      </c>
      <c r="D34" s="27">
        <f>IF((H33-D33)&gt;0,H33-D33,0)</f>
        <v>10477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5411</v>
      </c>
      <c r="D39" s="264">
        <f>+IF((H33-D33-D35)&gt;0,H33-D33-D35,0)</f>
        <v>10477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5411</v>
      </c>
      <c r="D41" s="29">
        <f>IF(H39=0,IF(D39-D40&gt;0,D39-D40+H40,0),IF(H39-H40&lt;0,H40-H39+D39,0))</f>
        <v>10477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72185</v>
      </c>
      <c r="D42" s="30">
        <f>D33+D35+D39</f>
        <v>94674</v>
      </c>
      <c r="E42" s="42" t="s">
        <v>379</v>
      </c>
      <c r="F42" s="43" t="s">
        <v>380</v>
      </c>
      <c r="G42" s="30">
        <f>G39+G33</f>
        <v>72185</v>
      </c>
      <c r="H42" s="30">
        <f>H39+H33</f>
        <v>94674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592" t="s">
        <v>529</v>
      </c>
      <c r="B45" s="592"/>
      <c r="C45" s="592"/>
      <c r="D45" s="592"/>
      <c r="E45" s="592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v>41232</v>
      </c>
      <c r="C48" s="247" t="s">
        <v>381</v>
      </c>
      <c r="D48" s="587"/>
      <c r="E48" s="587"/>
      <c r="F48" s="587"/>
      <c r="G48" s="587"/>
      <c r="H48" s="587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88"/>
      <c r="E50" s="588"/>
      <c r="F50" s="588"/>
      <c r="G50" s="588"/>
      <c r="H50" s="588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69291</v>
      </c>
      <c r="D10" s="31">
        <v>100444</v>
      </c>
      <c r="E10" s="44"/>
      <c r="F10" s="44"/>
    </row>
    <row r="11" spans="1:13" ht="12">
      <c r="A11" s="227" t="s">
        <v>388</v>
      </c>
      <c r="B11" s="228" t="s">
        <v>389</v>
      </c>
      <c r="C11" s="31">
        <v>-61980</v>
      </c>
      <c r="D11" s="31">
        <v>-96542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-3942</v>
      </c>
      <c r="D13" s="31">
        <v>-5322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6402</v>
      </c>
      <c r="D14" s="31">
        <v>13638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-221</v>
      </c>
      <c r="D15" s="31">
        <v>-72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9</v>
      </c>
      <c r="D16" s="31">
        <v>49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-2253</v>
      </c>
      <c r="D17" s="31">
        <v>-2602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-42</v>
      </c>
      <c r="D18" s="31">
        <v>-129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566</v>
      </c>
      <c r="D19" s="31">
        <v>-1015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7830</v>
      </c>
      <c r="D20" s="32">
        <f>SUM(D10:D19)</f>
        <v>8449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-2230</v>
      </c>
      <c r="D22" s="31">
        <v>-4631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>
        <v>8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>
        <v>0</v>
      </c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>
        <v>3261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-2230</v>
      </c>
      <c r="D32" s="32">
        <f>SUM(D22:D31)</f>
        <v>-1362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25890</v>
      </c>
      <c r="D36" s="31">
        <v>61079</v>
      </c>
      <c r="E36" s="44"/>
      <c r="F36" s="44"/>
    </row>
    <row r="37" spans="1:6" ht="12">
      <c r="A37" s="227" t="s">
        <v>437</v>
      </c>
      <c r="B37" s="228" t="s">
        <v>438</v>
      </c>
      <c r="C37" s="31">
        <v>-30705</v>
      </c>
      <c r="D37" s="31">
        <v>-66130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/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/>
      <c r="D41" s="31">
        <v>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-4815</v>
      </c>
      <c r="D42" s="32">
        <f>SUM(D34:D41)</f>
        <v>-5051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785</v>
      </c>
      <c r="D43" s="32">
        <f>D42+D32+D20</f>
        <v>2036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3886</v>
      </c>
      <c r="D44" s="46">
        <v>1850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4671</v>
      </c>
      <c r="D45" s="32">
        <f>D44+D43</f>
        <v>3886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3478</v>
      </c>
      <c r="D46" s="33">
        <v>2650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1193</v>
      </c>
      <c r="D47" s="33">
        <v>1236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876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593"/>
      <c r="D50" s="593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593"/>
      <c r="D52" s="593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280"/>
      <c r="K3" s="598" t="s">
        <v>2</v>
      </c>
      <c r="L3" s="598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50"/>
      <c r="K4" s="599" t="s">
        <v>3</v>
      </c>
      <c r="L4" s="599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00" t="str">
        <f>'справка №1-БАЛАНС'!E5</f>
        <v> </v>
      </c>
      <c r="C5" s="600"/>
      <c r="D5" s="600"/>
      <c r="E5" s="600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25292</v>
      </c>
      <c r="G11" s="35">
        <f>'справка №1-БАЛАНС'!H23</f>
        <v>0</v>
      </c>
      <c r="H11" s="37"/>
      <c r="I11" s="35">
        <f>'справка №1-БАЛАНС'!H28+'справка №1-БАЛАНС'!H31</f>
        <v>12078</v>
      </c>
      <c r="J11" s="35">
        <f>'справка №1-БАЛАНС'!H29+'справка №1-БАЛАНС'!H32</f>
        <v>-20398</v>
      </c>
      <c r="K11" s="37"/>
      <c r="L11" s="239">
        <f>SUM(C11:K11)</f>
        <v>48727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25292</v>
      </c>
      <c r="G15" s="38">
        <f t="shared" si="2"/>
        <v>0</v>
      </c>
      <c r="H15" s="38">
        <f t="shared" si="2"/>
        <v>0</v>
      </c>
      <c r="I15" s="38">
        <f t="shared" si="2"/>
        <v>12078</v>
      </c>
      <c r="J15" s="38">
        <f t="shared" si="2"/>
        <v>-20398</v>
      </c>
      <c r="K15" s="38">
        <f t="shared" si="2"/>
        <v>0</v>
      </c>
      <c r="L15" s="239">
        <f t="shared" si="1"/>
        <v>48727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/>
      <c r="J16" s="240">
        <f>+'справка №1-БАЛАНС'!G32</f>
        <v>0</v>
      </c>
      <c r="K16" s="37">
        <v>5411</v>
      </c>
      <c r="L16" s="239">
        <f t="shared" si="1"/>
        <v>5411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>
        <v>0</v>
      </c>
      <c r="G18" s="37"/>
      <c r="H18" s="37"/>
      <c r="I18" s="37">
        <v>0</v>
      </c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>
        <v>0</v>
      </c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/>
      <c r="G28" s="37"/>
      <c r="H28" s="37"/>
      <c r="I28" s="37"/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25292</v>
      </c>
      <c r="G29" s="36">
        <f t="shared" si="6"/>
        <v>0</v>
      </c>
      <c r="H29" s="36">
        <f t="shared" si="6"/>
        <v>0</v>
      </c>
      <c r="I29" s="36">
        <f t="shared" si="6"/>
        <v>12078</v>
      </c>
      <c r="J29" s="36">
        <f t="shared" si="6"/>
        <v>-20398</v>
      </c>
      <c r="K29" s="36">
        <f t="shared" si="6"/>
        <v>5411</v>
      </c>
      <c r="L29" s="239">
        <f t="shared" si="1"/>
        <v>54138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25292</v>
      </c>
      <c r="G32" s="36">
        <f t="shared" si="7"/>
        <v>0</v>
      </c>
      <c r="H32" s="36">
        <f t="shared" si="7"/>
        <v>0</v>
      </c>
      <c r="I32" s="36">
        <f t="shared" si="7"/>
        <v>12078</v>
      </c>
      <c r="J32" s="36">
        <f t="shared" si="7"/>
        <v>-20398</v>
      </c>
      <c r="K32" s="36">
        <f t="shared" si="7"/>
        <v>5411</v>
      </c>
      <c r="L32" s="239">
        <f t="shared" si="1"/>
        <v>54138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597" t="s">
        <v>530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877</v>
      </c>
      <c r="B38" s="19"/>
      <c r="C38" s="15"/>
      <c r="D38" s="595" t="s">
        <v>521</v>
      </c>
      <c r="E38" s="595"/>
      <c r="F38" s="595"/>
      <c r="G38" s="595"/>
      <c r="H38" s="595"/>
      <c r="I38" s="595"/>
      <c r="J38" s="15" t="s">
        <v>528</v>
      </c>
      <c r="K38" s="15"/>
      <c r="L38" s="595"/>
      <c r="M38" s="595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A1">
      <selection activeCell="B46" sqref="B46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01" t="s">
        <v>383</v>
      </c>
      <c r="B2" s="602"/>
      <c r="C2" s="603" t="str">
        <f>'[1]справка №1-БАЛАНС'!E3</f>
        <v>"СВИЛОЗА" АД</v>
      </c>
      <c r="D2" s="603"/>
      <c r="E2" s="603"/>
      <c r="F2" s="603"/>
      <c r="G2" s="603"/>
      <c r="H2" s="603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01" t="s">
        <v>4</v>
      </c>
      <c r="B4" s="602"/>
      <c r="C4" s="604">
        <v>41182</v>
      </c>
      <c r="D4" s="604"/>
      <c r="E4" s="604"/>
      <c r="F4" s="339"/>
      <c r="G4" s="339"/>
      <c r="H4" s="339"/>
      <c r="I4" s="339"/>
      <c r="J4" s="339"/>
      <c r="K4" s="339"/>
      <c r="L4" s="339"/>
      <c r="M4" s="605" t="s">
        <v>3</v>
      </c>
      <c r="N4" s="605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06" t="s">
        <v>463</v>
      </c>
      <c r="B6" s="607"/>
      <c r="C6" s="610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12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12" t="s">
        <v>541</v>
      </c>
      <c r="R6" s="612" t="s">
        <v>542</v>
      </c>
    </row>
    <row r="7" spans="1:18" s="345" customFormat="1" ht="72">
      <c r="A7" s="608"/>
      <c r="B7" s="609"/>
      <c r="C7" s="611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13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13"/>
      <c r="R7" s="613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1601</v>
      </c>
      <c r="E10" s="355">
        <v>102</v>
      </c>
      <c r="F10" s="355">
        <v>20</v>
      </c>
      <c r="G10" s="356">
        <f>D10+E10-F10</f>
        <v>1683</v>
      </c>
      <c r="H10" s="357"/>
      <c r="I10" s="357"/>
      <c r="J10" s="356">
        <f>G10+H10-I10</f>
        <v>1683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1683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9282</v>
      </c>
      <c r="E11" s="355">
        <v>0</v>
      </c>
      <c r="F11" s="355">
        <v>0</v>
      </c>
      <c r="G11" s="356">
        <f aca="true" t="shared" si="2" ref="G11:G40">D11+E11-F11</f>
        <v>9282</v>
      </c>
      <c r="H11" s="357"/>
      <c r="I11" s="357"/>
      <c r="J11" s="356">
        <f aca="true" t="shared" si="3" ref="J11:J40">G11+H11-I11</f>
        <v>9282</v>
      </c>
      <c r="K11" s="357">
        <v>2164</v>
      </c>
      <c r="L11" s="357">
        <v>257</v>
      </c>
      <c r="M11" s="357">
        <v>0</v>
      </c>
      <c r="N11" s="356">
        <f aca="true" t="shared" si="4" ref="N11:N40">K11+L11-M11</f>
        <v>2421</v>
      </c>
      <c r="O11" s="357"/>
      <c r="P11" s="357"/>
      <c r="Q11" s="356">
        <f t="shared" si="0"/>
        <v>2421</v>
      </c>
      <c r="R11" s="356">
        <f t="shared" si="1"/>
        <v>6861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105003</v>
      </c>
      <c r="E12" s="355">
        <v>1429</v>
      </c>
      <c r="F12" s="355">
        <v>58</v>
      </c>
      <c r="G12" s="356">
        <f t="shared" si="2"/>
        <v>106374</v>
      </c>
      <c r="H12" s="357"/>
      <c r="I12" s="357"/>
      <c r="J12" s="356">
        <f t="shared" si="3"/>
        <v>106374</v>
      </c>
      <c r="K12" s="357">
        <v>24160</v>
      </c>
      <c r="L12" s="357">
        <v>3706</v>
      </c>
      <c r="M12" s="357">
        <v>13</v>
      </c>
      <c r="N12" s="356">
        <f t="shared" si="4"/>
        <v>27853</v>
      </c>
      <c r="O12" s="357"/>
      <c r="P12" s="357"/>
      <c r="Q12" s="356">
        <f t="shared" si="0"/>
        <v>27853</v>
      </c>
      <c r="R12" s="356">
        <f t="shared" si="1"/>
        <v>78521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9710</v>
      </c>
      <c r="E13" s="355">
        <v>167</v>
      </c>
      <c r="F13" s="355">
        <v>0</v>
      </c>
      <c r="G13" s="356">
        <f t="shared" si="2"/>
        <v>9877</v>
      </c>
      <c r="H13" s="357"/>
      <c r="I13" s="357"/>
      <c r="J13" s="356">
        <f t="shared" si="3"/>
        <v>9877</v>
      </c>
      <c r="K13" s="357">
        <v>1388</v>
      </c>
      <c r="L13" s="357">
        <v>289</v>
      </c>
      <c r="M13" s="357">
        <v>0</v>
      </c>
      <c r="N13" s="356">
        <f t="shared" si="4"/>
        <v>1677</v>
      </c>
      <c r="O13" s="357"/>
      <c r="P13" s="357"/>
      <c r="Q13" s="356">
        <f t="shared" si="0"/>
        <v>1677</v>
      </c>
      <c r="R13" s="356">
        <f t="shared" si="1"/>
        <v>8200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1583</v>
      </c>
      <c r="E14" s="355">
        <v>0</v>
      </c>
      <c r="F14" s="355">
        <v>14</v>
      </c>
      <c r="G14" s="356">
        <f t="shared" si="2"/>
        <v>1569</v>
      </c>
      <c r="H14" s="357"/>
      <c r="I14" s="357"/>
      <c r="J14" s="356">
        <f t="shared" si="3"/>
        <v>1569</v>
      </c>
      <c r="K14" s="357">
        <v>758</v>
      </c>
      <c r="L14" s="357">
        <v>131</v>
      </c>
      <c r="M14" s="357">
        <v>3</v>
      </c>
      <c r="N14" s="356">
        <f t="shared" si="4"/>
        <v>886</v>
      </c>
      <c r="O14" s="357"/>
      <c r="P14" s="357"/>
      <c r="Q14" s="356">
        <f t="shared" si="0"/>
        <v>886</v>
      </c>
      <c r="R14" s="356">
        <f t="shared" si="1"/>
        <v>683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172</v>
      </c>
      <c r="E15" s="355">
        <v>4</v>
      </c>
      <c r="F15" s="355"/>
      <c r="G15" s="356">
        <f t="shared" si="2"/>
        <v>176</v>
      </c>
      <c r="H15" s="357"/>
      <c r="I15" s="357"/>
      <c r="J15" s="356">
        <f t="shared" si="3"/>
        <v>176</v>
      </c>
      <c r="K15" s="357">
        <v>168</v>
      </c>
      <c r="L15" s="357">
        <v>1</v>
      </c>
      <c r="M15" s="357">
        <v>10</v>
      </c>
      <c r="N15" s="356">
        <f t="shared" si="4"/>
        <v>159</v>
      </c>
      <c r="O15" s="357"/>
      <c r="P15" s="357"/>
      <c r="Q15" s="356">
        <f t="shared" si="0"/>
        <v>159</v>
      </c>
      <c r="R15" s="356">
        <f t="shared" si="1"/>
        <v>17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972</v>
      </c>
      <c r="E16" s="362">
        <v>1533</v>
      </c>
      <c r="F16" s="362">
        <v>1449</v>
      </c>
      <c r="G16" s="356">
        <f t="shared" si="2"/>
        <v>1056</v>
      </c>
      <c r="H16" s="363"/>
      <c r="I16" s="363"/>
      <c r="J16" s="356">
        <f t="shared" si="3"/>
        <v>1056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1056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v>9</v>
      </c>
      <c r="E17" s="355">
        <v>2144</v>
      </c>
      <c r="F17" s="355">
        <v>1028</v>
      </c>
      <c r="G17" s="356">
        <f t="shared" si="2"/>
        <v>1125</v>
      </c>
      <c r="H17" s="357"/>
      <c r="I17" s="357"/>
      <c r="J17" s="356">
        <f t="shared" si="3"/>
        <v>1125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1125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128332</v>
      </c>
      <c r="E18" s="369">
        <f>SUM(E10:E17)</f>
        <v>5379</v>
      </c>
      <c r="F18" s="369">
        <f>SUM(F10:F17)</f>
        <v>2569</v>
      </c>
      <c r="G18" s="356">
        <f t="shared" si="2"/>
        <v>131142</v>
      </c>
      <c r="H18" s="370">
        <f>SUM(H10:H17)</f>
        <v>0</v>
      </c>
      <c r="I18" s="370">
        <f>SUM(I10:I17)</f>
        <v>0</v>
      </c>
      <c r="J18" s="356">
        <f t="shared" si="3"/>
        <v>131142</v>
      </c>
      <c r="K18" s="370">
        <f>SUM(K10:K17)</f>
        <v>28638</v>
      </c>
      <c r="L18" s="370">
        <f>SUM(L10:L17)</f>
        <v>4384</v>
      </c>
      <c r="M18" s="370">
        <f>SUM(M10:M17)</f>
        <v>26</v>
      </c>
      <c r="N18" s="356">
        <f t="shared" si="4"/>
        <v>32996</v>
      </c>
      <c r="O18" s="370">
        <f>SUM(O10:O17)</f>
        <v>0</v>
      </c>
      <c r="P18" s="370">
        <f>SUM(P10:P17)</f>
        <v>0</v>
      </c>
      <c r="Q18" s="356">
        <f t="shared" si="0"/>
        <v>32996</v>
      </c>
      <c r="R18" s="356">
        <f t="shared" si="1"/>
        <v>98146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509</v>
      </c>
      <c r="E19" s="373"/>
      <c r="F19" s="373"/>
      <c r="G19" s="356">
        <f t="shared" si="2"/>
        <v>509</v>
      </c>
      <c r="H19" s="374"/>
      <c r="I19" s="374"/>
      <c r="J19" s="356">
        <f t="shared" si="3"/>
        <v>509</v>
      </c>
      <c r="K19" s="374">
        <v>366</v>
      </c>
      <c r="L19" s="374">
        <v>11</v>
      </c>
      <c r="M19" s="374"/>
      <c r="N19" s="356">
        <f t="shared" si="4"/>
        <v>377</v>
      </c>
      <c r="O19" s="374"/>
      <c r="P19" s="374"/>
      <c r="Q19" s="356">
        <f t="shared" si="0"/>
        <v>377</v>
      </c>
      <c r="R19" s="356">
        <f t="shared" si="1"/>
        <v>132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142</v>
      </c>
      <c r="E22" s="355"/>
      <c r="F22" s="355"/>
      <c r="G22" s="356">
        <f t="shared" si="2"/>
        <v>142</v>
      </c>
      <c r="H22" s="357"/>
      <c r="I22" s="357"/>
      <c r="J22" s="356">
        <f t="shared" si="3"/>
        <v>142</v>
      </c>
      <c r="K22" s="357">
        <v>141</v>
      </c>
      <c r="L22" s="357">
        <v>1</v>
      </c>
      <c r="M22" s="357"/>
      <c r="N22" s="356">
        <f t="shared" si="4"/>
        <v>142</v>
      </c>
      <c r="O22" s="357"/>
      <c r="P22" s="357"/>
      <c r="Q22" s="356">
        <f t="shared" si="0"/>
        <v>142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377</v>
      </c>
      <c r="E23" s="355">
        <v>4</v>
      </c>
      <c r="F23" s="355"/>
      <c r="G23" s="356">
        <f t="shared" si="2"/>
        <v>381</v>
      </c>
      <c r="H23" s="357"/>
      <c r="I23" s="357"/>
      <c r="J23" s="356">
        <f t="shared" si="3"/>
        <v>381</v>
      </c>
      <c r="K23" s="357">
        <v>356</v>
      </c>
      <c r="L23" s="357">
        <v>19</v>
      </c>
      <c r="M23" s="357"/>
      <c r="N23" s="356">
        <f t="shared" si="4"/>
        <v>375</v>
      </c>
      <c r="O23" s="357"/>
      <c r="P23" s="357"/>
      <c r="Q23" s="356">
        <f t="shared" si="0"/>
        <v>375</v>
      </c>
      <c r="R23" s="356">
        <f t="shared" si="1"/>
        <v>6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273</v>
      </c>
      <c r="E25" s="355"/>
      <c r="F25" s="355">
        <v>100</v>
      </c>
      <c r="G25" s="356">
        <f t="shared" si="2"/>
        <v>173</v>
      </c>
      <c r="H25" s="357"/>
      <c r="I25" s="357"/>
      <c r="J25" s="356">
        <f t="shared" si="3"/>
        <v>173</v>
      </c>
      <c r="K25" s="357">
        <v>18</v>
      </c>
      <c r="L25" s="357"/>
      <c r="M25" s="357"/>
      <c r="N25" s="356">
        <f t="shared" si="4"/>
        <v>18</v>
      </c>
      <c r="O25" s="357"/>
      <c r="P25" s="357"/>
      <c r="Q25" s="356">
        <f t="shared" si="0"/>
        <v>18</v>
      </c>
      <c r="R25" s="356">
        <f t="shared" si="1"/>
        <v>155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822</v>
      </c>
      <c r="E26" s="381">
        <f aca="true" t="shared" si="5" ref="E26:P26">SUM(E22:E25)</f>
        <v>4</v>
      </c>
      <c r="F26" s="381">
        <f t="shared" si="5"/>
        <v>100</v>
      </c>
      <c r="G26" s="382">
        <f t="shared" si="2"/>
        <v>726</v>
      </c>
      <c r="H26" s="383">
        <f t="shared" si="5"/>
        <v>0</v>
      </c>
      <c r="I26" s="383">
        <f t="shared" si="5"/>
        <v>0</v>
      </c>
      <c r="J26" s="382">
        <f t="shared" si="3"/>
        <v>726</v>
      </c>
      <c r="K26" s="383">
        <f t="shared" si="5"/>
        <v>545</v>
      </c>
      <c r="L26" s="383">
        <f t="shared" si="5"/>
        <v>20</v>
      </c>
      <c r="M26" s="383">
        <f t="shared" si="5"/>
        <v>0</v>
      </c>
      <c r="N26" s="382">
        <f t="shared" si="4"/>
        <v>565</v>
      </c>
      <c r="O26" s="383">
        <f t="shared" si="5"/>
        <v>0</v>
      </c>
      <c r="P26" s="383">
        <f t="shared" si="5"/>
        <v>0</v>
      </c>
      <c r="Q26" s="382">
        <f t="shared" si="0"/>
        <v>565</v>
      </c>
      <c r="R26" s="382">
        <f t="shared" si="1"/>
        <v>161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0</v>
      </c>
      <c r="E38" s="355">
        <v>125</v>
      </c>
      <c r="F38" s="355">
        <v>40</v>
      </c>
      <c r="G38" s="356">
        <f t="shared" si="2"/>
        <v>85</v>
      </c>
      <c r="H38" s="395"/>
      <c r="I38" s="395"/>
      <c r="J38" s="356">
        <f t="shared" si="3"/>
        <v>85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85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30</v>
      </c>
      <c r="E39" s="369">
        <f aca="true" t="shared" si="10" ref="E39:P39">E28+E33+E38</f>
        <v>125</v>
      </c>
      <c r="F39" s="369">
        <f t="shared" si="10"/>
        <v>40</v>
      </c>
      <c r="G39" s="356">
        <f t="shared" si="2"/>
        <v>115</v>
      </c>
      <c r="H39" s="370">
        <f t="shared" si="10"/>
        <v>0</v>
      </c>
      <c r="I39" s="370">
        <f t="shared" si="10"/>
        <v>0</v>
      </c>
      <c r="J39" s="356">
        <f t="shared" si="3"/>
        <v>115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115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129693</v>
      </c>
      <c r="E41" s="402">
        <f>E18+E19+E20+E26+E39+E40</f>
        <v>5508</v>
      </c>
      <c r="F41" s="402">
        <f aca="true" t="shared" si="11" ref="F41:R41">F18+F19+F20+F26+F39+F40</f>
        <v>2709</v>
      </c>
      <c r="G41" s="402">
        <f t="shared" si="11"/>
        <v>132492</v>
      </c>
      <c r="H41" s="402">
        <f t="shared" si="11"/>
        <v>0</v>
      </c>
      <c r="I41" s="402">
        <f t="shared" si="11"/>
        <v>0</v>
      </c>
      <c r="J41" s="402">
        <f t="shared" si="11"/>
        <v>132492</v>
      </c>
      <c r="K41" s="402">
        <f t="shared" si="11"/>
        <v>29549</v>
      </c>
      <c r="L41" s="402">
        <f t="shared" si="11"/>
        <v>4415</v>
      </c>
      <c r="M41" s="402">
        <f t="shared" si="11"/>
        <v>26</v>
      </c>
      <c r="N41" s="402">
        <f t="shared" si="11"/>
        <v>33938</v>
      </c>
      <c r="O41" s="402">
        <f t="shared" si="11"/>
        <v>0</v>
      </c>
      <c r="P41" s="402">
        <f t="shared" si="11"/>
        <v>0</v>
      </c>
      <c r="Q41" s="402">
        <f t="shared" si="11"/>
        <v>33938</v>
      </c>
      <c r="R41" s="402">
        <f t="shared" si="11"/>
        <v>98554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403"/>
      <c r="B44" s="403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878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14"/>
      <c r="L45" s="614"/>
      <c r="M45" s="614"/>
      <c r="N45" s="614"/>
      <c r="O45" s="615" t="s">
        <v>522</v>
      </c>
      <c r="P45" s="616"/>
      <c r="Q45" s="616"/>
      <c r="R45" s="616"/>
    </row>
    <row r="46" spans="1:18" ht="12">
      <c r="A46" s="332"/>
      <c r="B46" s="332"/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Q6:Q7"/>
    <mergeCell ref="R6:R7"/>
    <mergeCell ref="K45:N45"/>
    <mergeCell ref="O45:R45"/>
    <mergeCell ref="A2:B2"/>
    <mergeCell ref="C2:H2"/>
    <mergeCell ref="A4:B4"/>
    <mergeCell ref="C4:E4"/>
    <mergeCell ref="M4:N4"/>
    <mergeCell ref="A6:B7"/>
    <mergeCell ref="C6:C7"/>
    <mergeCell ref="J6:J7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D10:F17 H10:I17 K10:M17 O10:P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1">
      <selection activeCell="A111" sqref="A111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18" t="s">
        <v>627</v>
      </c>
      <c r="B1" s="618"/>
      <c r="C1" s="618"/>
      <c r="D1" s="618"/>
      <c r="E1" s="618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19" t="str">
        <f>'[1]справка №1-БАЛАНС'!E3</f>
        <v>"СВИЛОЗА" АД</v>
      </c>
      <c r="C3" s="620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21">
        <v>41182</v>
      </c>
      <c r="C5" s="622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/>
      <c r="D16" s="439"/>
      <c r="E16" s="440">
        <f t="shared" si="0"/>
        <v>0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0</v>
      </c>
      <c r="D20" s="443">
        <f>D12+D16+D17</f>
        <v>0</v>
      </c>
      <c r="E20" s="448">
        <f>E12+E16+E17</f>
        <v>0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/>
      <c r="D22" s="439"/>
      <c r="E22" s="440">
        <f t="shared" si="0"/>
        <v>0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44</v>
      </c>
      <c r="D25" s="446">
        <f>SUM(D26:D28)</f>
        <v>0</v>
      </c>
      <c r="E25" s="440">
        <f>SUM(E26:E28)</f>
        <v>44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44</v>
      </c>
      <c r="D27" s="439"/>
      <c r="E27" s="440">
        <f t="shared" si="0"/>
        <v>44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8435</v>
      </c>
      <c r="D29" s="439"/>
      <c r="E29" s="440">
        <f t="shared" si="0"/>
        <v>8435</v>
      </c>
      <c r="F29" s="441"/>
    </row>
    <row r="30" spans="1:6" ht="12">
      <c r="A30" s="444" t="s">
        <v>668</v>
      </c>
      <c r="B30" s="445" t="s">
        <v>669</v>
      </c>
      <c r="C30" s="439">
        <v>1211</v>
      </c>
      <c r="D30" s="439"/>
      <c r="E30" s="440">
        <f t="shared" si="0"/>
        <v>1211</v>
      </c>
      <c r="F30" s="441"/>
    </row>
    <row r="31" spans="1:6" ht="12">
      <c r="A31" s="444" t="s">
        <v>670</v>
      </c>
      <c r="B31" s="445" t="s">
        <v>671</v>
      </c>
      <c r="C31" s="439">
        <v>248</v>
      </c>
      <c r="D31" s="439"/>
      <c r="E31" s="440">
        <f t="shared" si="0"/>
        <v>248</v>
      </c>
      <c r="F31" s="441"/>
    </row>
    <row r="32" spans="1:6" ht="12">
      <c r="A32" s="444" t="s">
        <v>672</v>
      </c>
      <c r="B32" s="445" t="s">
        <v>673</v>
      </c>
      <c r="C32" s="439"/>
      <c r="D32" s="439"/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1150</v>
      </c>
      <c r="D34" s="450">
        <f>SUM(D35:D38)</f>
        <v>0</v>
      </c>
      <c r="E34" s="451">
        <f>SUM(E35:E38)</f>
        <v>1150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/>
      <c r="D35" s="439"/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v>1150</v>
      </c>
      <c r="D36" s="439"/>
      <c r="E36" s="440">
        <f t="shared" si="0"/>
        <v>1150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46">
        <f>SUM(C40:C43)</f>
        <v>457</v>
      </c>
      <c r="D39" s="450">
        <f>SUM(D40:D43)</f>
        <v>0</v>
      </c>
      <c r="E39" s="451">
        <f>SUM(E40:E43)</f>
        <v>457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v>457</v>
      </c>
      <c r="D43" s="439"/>
      <c r="E43" s="440">
        <f t="shared" si="0"/>
        <v>457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11545</v>
      </c>
      <c r="D44" s="443">
        <f>D25+D29+D30+D32+D31+D33+D34+D39</f>
        <v>0</v>
      </c>
      <c r="E44" s="448">
        <f>E25+E29+E30+E32+E31+E33+E34+E39</f>
        <v>11545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11545</v>
      </c>
      <c r="D45" s="452">
        <f>D44+D22+D20+D10</f>
        <v>0</v>
      </c>
      <c r="E45" s="448">
        <f>E44+E22+E20+E10</f>
        <v>11545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7805</v>
      </c>
      <c r="D53" s="452">
        <f>SUM(D54:D56)</f>
        <v>0</v>
      </c>
      <c r="E53" s="446">
        <f>C53-D53</f>
        <v>7805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v>7805</v>
      </c>
      <c r="D54" s="439"/>
      <c r="E54" s="446">
        <f>C54-D54</f>
        <v>7805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0</v>
      </c>
      <c r="D57" s="452">
        <f>D58+D60</f>
        <v>0</v>
      </c>
      <c r="E57" s="446">
        <f t="shared" si="1"/>
        <v>0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/>
      <c r="D58" s="439"/>
      <c r="E58" s="446">
        <f t="shared" si="1"/>
        <v>0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v>928</v>
      </c>
      <c r="D65" s="439"/>
      <c r="E65" s="446">
        <f t="shared" si="1"/>
        <v>928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8733</v>
      </c>
      <c r="D67" s="452">
        <f>D53+D57+D62+D63+D64+D65</f>
        <v>0</v>
      </c>
      <c r="E67" s="446">
        <f t="shared" si="1"/>
        <v>8733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v>1689</v>
      </c>
      <c r="D69" s="439"/>
      <c r="E69" s="446">
        <f t="shared" si="1"/>
        <v>1689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16" ht="24">
      <c r="A72" s="444" t="s">
        <v>705</v>
      </c>
      <c r="B72" s="445" t="s">
        <v>735</v>
      </c>
      <c r="C72" s="450">
        <f>SUM(C73:C75)</f>
        <v>643</v>
      </c>
      <c r="D72" s="450">
        <f>SUM(D73:D75)</f>
        <v>643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643</v>
      </c>
      <c r="D75" s="439">
        <v>643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51773</v>
      </c>
      <c r="D76" s="452">
        <f>D77+D79</f>
        <v>51773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6" ht="12">
      <c r="A77" s="444" t="s">
        <v>743</v>
      </c>
      <c r="B77" s="445" t="s">
        <v>744</v>
      </c>
      <c r="C77" s="439">
        <v>51773</v>
      </c>
      <c r="D77" s="439">
        <v>51773</v>
      </c>
      <c r="E77" s="446">
        <f t="shared" si="1"/>
        <v>0</v>
      </c>
      <c r="F77" s="43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/>
      <c r="D79" s="439"/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6046</v>
      </c>
      <c r="D86" s="443">
        <f>SUM(D87:D91)+D95</f>
        <v>6046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/>
      <c r="D87" s="439"/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4752</v>
      </c>
      <c r="D88" s="439">
        <v>4752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328</v>
      </c>
      <c r="D89" s="439">
        <v>328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281</v>
      </c>
      <c r="D90" s="439">
        <v>281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585</v>
      </c>
      <c r="D91" s="452">
        <f>SUM(D92:D94)</f>
        <v>585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/>
      <c r="D92" s="439"/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v>7</v>
      </c>
      <c r="D93" s="439">
        <v>7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v>578</v>
      </c>
      <c r="D94" s="439">
        <v>578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100</v>
      </c>
      <c r="D95" s="439">
        <v>100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v>473</v>
      </c>
      <c r="D96" s="439">
        <v>473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58935</v>
      </c>
      <c r="D97" s="443">
        <f>D86+D81+D76+D72+D96</f>
        <v>58935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69357</v>
      </c>
      <c r="D98" s="443">
        <f>D97+D69+D67</f>
        <v>58935</v>
      </c>
      <c r="E98" s="443">
        <f>E97+E69+E67</f>
        <v>10422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23" t="s">
        <v>798</v>
      </c>
      <c r="B108" s="623"/>
      <c r="C108" s="623"/>
      <c r="D108" s="623"/>
      <c r="E108" s="623"/>
      <c r="F108" s="623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24" t="s">
        <v>879</v>
      </c>
      <c r="B110" s="624"/>
      <c r="C110" s="624" t="s">
        <v>799</v>
      </c>
      <c r="D110" s="624"/>
      <c r="E110" s="624"/>
      <c r="F110" s="624"/>
    </row>
    <row r="111" spans="1:6" ht="12">
      <c r="A111" s="479" t="s">
        <v>800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17" t="s">
        <v>801</v>
      </c>
      <c r="D112" s="617"/>
      <c r="E112" s="617"/>
      <c r="F112" s="617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802</v>
      </c>
      <c r="F2" s="486"/>
      <c r="G2" s="486"/>
      <c r="H2" s="484"/>
      <c r="I2" s="484"/>
    </row>
    <row r="3" spans="1:9" ht="12">
      <c r="A3" s="484"/>
      <c r="B3" s="485"/>
      <c r="C3" s="488" t="s">
        <v>803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26" t="str">
        <f>'[1]справка №1-БАЛАНС'!E3</f>
        <v>"СВИЛОЗА" АД</v>
      </c>
      <c r="C4" s="626"/>
      <c r="D4" s="626"/>
      <c r="E4" s="626"/>
      <c r="F4" s="626"/>
      <c r="G4" s="627" t="s">
        <v>2</v>
      </c>
      <c r="H4" s="627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28">
        <v>41182</v>
      </c>
      <c r="C6" s="628"/>
      <c r="D6" s="628"/>
      <c r="E6" s="628"/>
      <c r="F6" s="628"/>
      <c r="G6" s="629" t="s">
        <v>3</v>
      </c>
      <c r="H6" s="630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804</v>
      </c>
    </row>
    <row r="8" spans="1:9" s="498" customFormat="1" ht="12">
      <c r="A8" s="493" t="s">
        <v>463</v>
      </c>
      <c r="B8" s="494"/>
      <c r="C8" s="493" t="s">
        <v>805</v>
      </c>
      <c r="D8" s="495"/>
      <c r="E8" s="496"/>
      <c r="F8" s="497" t="s">
        <v>806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807</v>
      </c>
      <c r="D9" s="500" t="s">
        <v>808</v>
      </c>
      <c r="E9" s="500" t="s">
        <v>809</v>
      </c>
      <c r="F9" s="496" t="s">
        <v>810</v>
      </c>
      <c r="G9" s="501" t="s">
        <v>811</v>
      </c>
      <c r="H9" s="501"/>
      <c r="I9" s="501" t="s">
        <v>812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813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814</v>
      </c>
      <c r="B13" s="512" t="s">
        <v>815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816</v>
      </c>
      <c r="B14" s="512" t="s">
        <v>817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818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819</v>
      </c>
      <c r="B16" s="512" t="s">
        <v>820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821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822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823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814</v>
      </c>
      <c r="B20" s="512" t="s">
        <v>824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825</v>
      </c>
      <c r="B21" s="512" t="s">
        <v>826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827</v>
      </c>
      <c r="B22" s="512" t="s">
        <v>828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829</v>
      </c>
      <c r="B23" s="512" t="s">
        <v>830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831</v>
      </c>
      <c r="B24" s="512" t="s">
        <v>832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833</v>
      </c>
      <c r="B25" s="512" t="s">
        <v>834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835</v>
      </c>
      <c r="B26" s="523" t="s">
        <v>836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837</v>
      </c>
      <c r="B27" s="518" t="s">
        <v>838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839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880</v>
      </c>
      <c r="B31" s="631"/>
      <c r="C31" s="631"/>
      <c r="D31" s="531" t="s">
        <v>840</v>
      </c>
      <c r="E31" s="625"/>
      <c r="F31" s="625"/>
      <c r="G31" s="625"/>
      <c r="H31" s="532" t="s">
        <v>522</v>
      </c>
      <c r="I31" s="625"/>
      <c r="J31" s="625"/>
    </row>
    <row r="32" spans="1:9" s="508" customFormat="1" ht="12">
      <c r="A32" s="332"/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1">
      <selection activeCell="A150" sqref="A150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841</v>
      </c>
      <c r="B2" s="537"/>
      <c r="C2" s="537"/>
      <c r="D2" s="537"/>
      <c r="E2" s="537"/>
      <c r="F2" s="537"/>
    </row>
    <row r="3" spans="1:6" ht="12.75" customHeight="1">
      <c r="A3" s="537" t="s">
        <v>842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32" t="str">
        <f>'[1]справка №1-БАЛАНС'!E3</f>
        <v>"СВИЛОЗА" АД</v>
      </c>
      <c r="C5" s="632"/>
      <c r="D5" s="632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843</v>
      </c>
      <c r="B7" s="633">
        <v>41182</v>
      </c>
      <c r="C7" s="633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844</v>
      </c>
      <c r="B9" s="554" t="s">
        <v>7</v>
      </c>
      <c r="C9" s="555" t="s">
        <v>845</v>
      </c>
      <c r="D9" s="555" t="s">
        <v>846</v>
      </c>
      <c r="E9" s="555" t="s">
        <v>847</v>
      </c>
      <c r="F9" s="555" t="s">
        <v>848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849</v>
      </c>
      <c r="B11" s="559"/>
      <c r="C11" s="560"/>
      <c r="D11" s="560"/>
      <c r="E11" s="560"/>
      <c r="F11" s="560"/>
    </row>
    <row r="12" spans="1:6" ht="18" customHeight="1">
      <c r="A12" s="561" t="s">
        <v>850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851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852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837</v>
      </c>
      <c r="B42" s="566" t="s">
        <v>853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854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855</v>
      </c>
      <c r="B59" s="566" t="s">
        <v>856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857</v>
      </c>
      <c r="B60" s="569"/>
      <c r="C60" s="560"/>
      <c r="D60" s="560"/>
      <c r="E60" s="560"/>
      <c r="F60" s="567"/>
    </row>
    <row r="61" spans="1:6" ht="12.75">
      <c r="A61" s="561" t="s">
        <v>858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859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874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860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861</v>
      </c>
      <c r="B77" s="566" t="s">
        <v>862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863</v>
      </c>
      <c r="B78" s="566"/>
      <c r="C78" s="560"/>
      <c r="D78" s="560"/>
      <c r="E78" s="560"/>
      <c r="F78" s="567"/>
    </row>
    <row r="79" spans="1:6" ht="14.25" customHeight="1">
      <c r="A79" s="561" t="s">
        <v>850</v>
      </c>
      <c r="B79" s="569"/>
      <c r="C79" s="560"/>
      <c r="D79" s="560"/>
      <c r="E79" s="560"/>
      <c r="F79" s="567"/>
    </row>
    <row r="80" spans="1:6" ht="12.75">
      <c r="A80" s="561" t="s">
        <v>864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865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866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852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837</v>
      </c>
      <c r="B112" s="566" t="s">
        <v>867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854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855</v>
      </c>
      <c r="B129" s="566" t="s">
        <v>868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857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869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870</v>
      </c>
      <c r="B147" s="566" t="s">
        <v>871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880</v>
      </c>
      <c r="B149" s="575"/>
      <c r="C149" s="634" t="s">
        <v>872</v>
      </c>
      <c r="D149" s="634"/>
      <c r="E149" s="634"/>
      <c r="F149" s="634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34" t="s">
        <v>873</v>
      </c>
      <c r="D151" s="634"/>
      <c r="E151" s="634"/>
      <c r="F151" s="634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nadja</cp:lastModifiedBy>
  <cp:lastPrinted>2012-11-19T08:36:51Z</cp:lastPrinted>
  <dcterms:created xsi:type="dcterms:W3CDTF">2000-06-29T12:02:40Z</dcterms:created>
  <dcterms:modified xsi:type="dcterms:W3CDTF">2012-11-19T09:21:12Z</dcterms:modified>
  <cp:category/>
  <cp:version/>
  <cp:contentType/>
  <cp:contentStatus/>
</cp:coreProperties>
</file>