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<sst xmlns="http://schemas.openxmlformats.org/spreadsheetml/2006/main" count="1062" uniqueCount="872">
  <si>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</si>
  <si>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</si>
  <si>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</si>
  <si>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</si>
  <si>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</si>
  <si>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</si>
  <si>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</si>
  <si>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</si>
  <si>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</si>
  <si>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</si>
  <si>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</si>
  <si>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</si>
  <si>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</si>
  <si>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</si>
  <si>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</si>
  <si>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</si>
  <si>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</si>
  <si>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</si>
  <si>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</si>
  <si>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</si>
  <si>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</si>
  <si>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</si>
  <si>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</si>
  <si>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</si>
  <si>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</si>
  <si>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</si>
  <si>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</si>
  <si>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</si>
  <si>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</si>
  <si>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</si>
  <si>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</si>
  <si>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</si>
  <si>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</si>
  <si>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</si>
  <si>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</si>
  <si>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</si>
  <si>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</si>
  <si>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</si>
  <si>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</si>
  <si>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</si>
  <si>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</si>
  <si>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</si>
  <si>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</si>
  <si>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</si>
  <si>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</si>
  <si>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</si>
  <si>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</si>
  <si>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</si>
  <si>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</si>
  <si>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</si>
  <si>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</si>
  <si>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</si>
  <si>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</si>
  <si>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</si>
  <si>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</si>
  <si>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</si>
  <si>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</si>
  <si>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</si>
  <si>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</si>
  <si>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</si>
  <si>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</si>
  <si>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</si>
  <si>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</si>
  <si>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</si>
  <si>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</si>
  <si>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</si>
  <si>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</si>
  <si>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</si>
  <si>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</si>
  <si>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</si>
  <si>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</si>
  <si>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</si>
  <si>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</si>
  <si>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</si>
  <si>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</si>
  <si>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</si>
  <si>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</si>
  <si>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</si>
  <si>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</si>
  <si>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</si>
  <si>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</si>
  <si>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</si>
  <si>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</si>
  <si>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</si>
  <si>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</si>
  <si>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</si>
  <si>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</si>
  <si>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</si>
  <si>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</si>
  <si>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</si>
  <si>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</si>
  <si>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</si>
  <si>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</si>
  <si>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</si>
  <si>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</si>
  <si>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</si>
  <si>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</si>
  <si>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</si>
  <si>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</si>
  <si>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</si>
  <si>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</si>
  <si>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</si>
  <si>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</si>
  <si>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</si>
  <si>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</si>
  <si>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</si>
  <si>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</si>
  <si>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</si>
  <si>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</si>
  <si>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</si>
  <si>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</si>
  <si>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</si>
  <si>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</si>
  <si>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</si>
  <si>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</si>
  <si>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</si>
  <si>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</si>
  <si>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</si>
  <si>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</si>
  <si>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</si>
  <si>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</si>
  <si>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</si>
  <si>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</si>
  <si>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</si>
  <si>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</si>
  <si>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</si>
  <si>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</si>
  <si>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</si>
  <si>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</si>
  <si>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</si>
  <si>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</si>
  <si>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</si>
  <si>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</si>
  <si>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</si>
  <si>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</si>
  <si>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</si>
  <si>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</si>
  <si>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</si>
  <si>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</si>
  <si>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</si>
  <si>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</si>
  <si>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</si>
  <si>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</si>
  <si>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</si>
  <si>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</si>
  <si>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</si>
  <si>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</si>
  <si>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</si>
  <si>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</si>
  <si>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</si>
  <si>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</si>
  <si>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</si>
  <si>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</si>
  <si>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</si>
  <si>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</si>
  <si>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</si>
  <si>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</si>
  <si>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</si>
  <si>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</si>
  <si>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</si>
  <si>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</si>
  <si>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</si>
  <si>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</si>
  <si>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</si>
  <si>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</si>
  <si>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</si>
  <si>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</si>
  <si>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</si>
  <si>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</si>
  <si>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</si>
  <si>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</si>
  <si>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</si>
  <si>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</si>
  <si>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</si>
  <si>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</si>
  <si>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</si>
  <si>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</si>
  <si>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</si>
  <si>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</si>
  <si>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</si>
  <si>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</si>
  <si>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</si>
  <si>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</si>
  <si>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</si>
  <si>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</si>
  <si>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</si>
  <si>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</si>
  <si>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</si>
  <si>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</si>
  <si>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</si>
  <si>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</si>
  <si>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</si>
  <si>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</si>
  <si>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</si>
  <si>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</si>
  <si>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</si>
  <si>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</si>
  <si>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</si>
  <si>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</si>
  <si>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</si>
  <si>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</si>
  <si>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</si>
  <si>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</si>
  <si>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</si>
  <si>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</si>
  <si>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</si>
  <si>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</si>
  <si>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</si>
  <si>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</si>
  <si>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</si>
  <si>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</si>
  <si>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</si>
  <si>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</si>
  <si>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</si>
  <si>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</si>
  <si>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</si>
  <si>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</si>
  <si>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</si>
  <si>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</si>
  <si>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</si>
  <si>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</si>
  <si>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</si>
  <si>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</si>
  <si>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</si>
  <si>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</si>
  <si>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</si>
  <si>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</si>
  <si>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</si>
  <si>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</si>
  <si>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</si>
  <si>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</si>
  <si>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</si>
  <si>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</si>
  <si>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</si>
  <si>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</si>
  <si>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</si>
  <si>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</si>
  <si>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</si>
  <si>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</si>
  <si>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</si>
  <si>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</si>
  <si>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</si>
  <si>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</si>
  <si>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</si>
  <si>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</si>
  <si>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</si>
  <si>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</si>
  <si>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</si>
  <si>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</si>
  <si>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</si>
  <si>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</si>
  <si>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</si>
  <si>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</si>
  <si>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</si>
  <si>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</si>
  <si>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</si>
  <si>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</si>
  <si>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</si>
  <si>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</si>
  <si>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</si>
  <si>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</si>
  <si>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</si>
  <si>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</si>
  <si>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</si>
  <si>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</si>
  <si>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</si>
  <si>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</si>
  <si>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</si>
  <si>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</si>
  <si>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</si>
  <si>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</si>
  <si>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</si>
  <si>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</si>
  <si>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</si>
  <si>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</si>
  <si>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</si>
  <si>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</si>
  <si>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</si>
  <si>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</si>
  <si>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</si>
  <si>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</si>
  <si>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</si>
  <si>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</si>
  <si>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</si>
  <si>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</si>
  <si>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</si>
  <si>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</si>
  <si>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</si>
  <si>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</si>
  <si>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</si>
  <si>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</si>
  <si>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</si>
  <si>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</si>
  <si>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</si>
  <si>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</si>
  <si>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</si>
  <si>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</si>
  <si>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</si>
  <si>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</si>
  <si>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</si>
  <si>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</si>
  <si>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</si>
  <si>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</si>
  <si>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</si>
  <si>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</si>
  <si>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</si>
  <si>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</si>
  <si>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</si>
  <si>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</si>
  <si>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</si>
  <si>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</si>
  <si>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</si>
  <si>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</si>
  <si>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</si>
  <si>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</si>
  <si>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</si>
  <si>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</si>
  <si>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</si>
  <si>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</si>
  <si>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</si>
  <si>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</si>
  <si>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</si>
  <si>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</si>
  <si>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</si>
  <si>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</si>
  <si>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</si>
  <si>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</si>
  <si>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</si>
  <si>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</si>
  <si>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</si>
  <si>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</si>
  <si>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</si>
  <si>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</si>
  <si>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</si>
  <si>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</si>
  <si>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</si>
  <si>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</si>
  <si>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</si>
  <si>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</si>
  <si>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</si>
  <si>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</si>
  <si>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</si>
  <si>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</si>
  <si>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</si>
  <si>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</si>
  <si>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</si>
  <si>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</si>
  <si>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</si>
  <si>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</si>
  <si>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</si>
  <si>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</si>
  <si>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</si>
  <si>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</si>
  <si>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</si>
  <si>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</si>
  <si>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</si>
  <si>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</si>
  <si>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</si>
  <si>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</si>
  <si>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</si>
  <si>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</si>
  <si>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</si>
  <si>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</si>
  <si>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</si>
  <si>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</si>
  <si>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</si>
  <si>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</si>
  <si>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</si>
  <si>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</si>
  <si>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</si>
  <si>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</si>
  <si>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</si>
  <si>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</si>
  <si>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</si>
  <si>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</si>
  <si>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</si>
  <si>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</si>
  <si>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</si>
  <si>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</si>
  <si>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</si>
  <si>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</si>
  <si>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</si>
  <si>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</si>
  <si>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</si>
  <si>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</si>
  <si>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</si>
  <si>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</si>
  <si>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</si>
  <si>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</si>
  <si>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</si>
  <si>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</si>
  <si>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</si>
  <si>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</si>
  <si>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</si>
  <si>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</si>
  <si>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</si>
  <si>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</si>
  <si>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</si>
  <si>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</si>
  <si>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</si>
  <si>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</si>
  <si>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</si>
  <si>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</si>
  <si>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</si>
  <si>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</si>
  <si>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</si>
  <si>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</si>
  <si>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</si>
  <si>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</si>
  <si>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</si>
  <si>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</si>
  <si>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</si>
  <si>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</si>
  <si>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</si>
  <si>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</si>
  <si>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</si>
  <si>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</si>
  <si>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</si>
  <si>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</si>
  <si>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</si>
  <si>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</si>
  <si>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</si>
  <si>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</si>
  <si>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</si>
  <si>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</si>
  <si>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</si>
  <si>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</si>
  <si>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</si>
  <si>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</si>
  <si>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</si>
  <si>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</si>
  <si>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</si>
  <si>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</si>
  <si>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</si>
  <si>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</si>
  <si>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</si>
  <si>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</si>
  <si>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</si>
  <si>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</si>
  <si>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</si>
  <si>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</si>
  <si>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</si>
  <si>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</si>
  <si>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</si>
  <si>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</si>
  <si>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</si>
  <si>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</si>
  <si>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</si>
  <si>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</si>
  <si>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</si>
  <si>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</si>
  <si>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</si>
  <si>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</si>
  <si>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</si>
  <si>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</si>
  <si>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</si>
  <si>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</si>
  <si>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</si>
  <si>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</si>
  <si>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</si>
  <si>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</si>
  <si>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</si>
  <si>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</si>
  <si>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</si>
  <si>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</si>
  <si>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</si>
  <si>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</si>
  <si>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</si>
  <si>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</si>
  <si>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</si>
  <si>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</si>
  <si>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</si>
  <si>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</si>
  <si>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</si>
  <si>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</si>
  <si>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</si>
  <si>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</si>
  <si>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</si>
  <si>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</si>
  <si>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</si>
  <si>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</si>
  <si>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</si>
  <si>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</si>
  <si>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</si>
  <si>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</si>
  <si>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</si>
  <si>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</si>
  <si>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</si>
  <si>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</si>
  <si>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</si>
  <si>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</si>
  <si>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</si>
  <si>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</si>
  <si>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</si>
  <si>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</si>
  <si>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</si>
  <si>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</si>
  <si>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</si>
  <si>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</si>
  <si>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</si>
  <si>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</si>
  <si>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</si>
  <si>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</si>
  <si>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</si>
  <si>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</si>
  <si>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</si>
  <si>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</si>
  <si>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</si>
  <si>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</si>
  <si>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</si>
  <si>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</si>
  <si>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</si>
  <si>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</si>
  <si>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</si>
  <si>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</si>
  <si>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</si>
  <si>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</si>
  <si>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</si>
  <si>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</si>
  <si>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</si>
  <si>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</si>
  <si>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</si>
  <si>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</si>
  <si>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</si>
  <si>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</si>
  <si>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</si>
  <si>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</si>
  <si>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</si>
  <si>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</si>
  <si>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</si>
  <si>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</si>
  <si>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</si>
  <si>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</si>
  <si>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</si>
  <si>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</si>
  <si>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</si>
  <si>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</si>
  <si>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</si>
  <si>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</si>
  <si>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</si>
  <si>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</si>
  <si>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</si>
  <si>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</si>
  <si>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</si>
  <si>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</si>
  <si>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</si>
  <si>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</si>
  <si>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</si>
  <si>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</si>
  <si>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</si>
  <si>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</si>
  <si>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</si>
  <si>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</si>
  <si>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</si>
  <si>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</si>
  <si>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</si>
  <si>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</si>
  <si>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</si>
  <si>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</si>
  <si>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</si>
  <si>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</si>
  <si>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</si>
  <si>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</si>
  <si>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</si>
  <si>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</si>
  <si>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</si>
  <si>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</si>
  <si>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</si>
  <si>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</si>
  <si>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</si>
  <si>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</si>
  <si>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</si>
  <si>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</si>
  <si>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</si>
  <si>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</si>
  <si>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</si>
  <si>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</si>
  <si>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</si>
  <si>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</si>
  <si>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</si>
  <si>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</si>
  <si>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</si>
  <si>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</si>
  <si>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</si>
  <si>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</si>
  <si>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</si>
  <si>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</si>
  <si>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</si>
  <si>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</si>
  <si>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</si>
  <si>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</si>
  <si>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</si>
  <si>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</si>
  <si>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</si>
  <si>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</si>
  <si>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</si>
  <si>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</si>
  <si>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</si>
  <si>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</si>
  <si>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</si>
  <si>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</si>
  <si>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</si>
  <si>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</si>
  <si>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</si>
  <si>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</si>
  <si>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</si>
  <si>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</si>
  <si>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</si>
  <si>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</si>
  <si>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</si>
  <si>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</si>
  <si>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</si>
  <si>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</si>
  <si>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</si>
  <si>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</si>
  <si>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</si>
  <si>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</si>
  <si>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</si>
  <si>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</si>
  <si>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</si>
  <si>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</si>
  <si>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</si>
  <si>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</si>
  <si>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</si>
  <si>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</si>
  <si>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</si>
  <si>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</si>
  <si>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</si>
  <si>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</si>
  <si>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</si>
  <si>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</si>
  <si>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</si>
  <si>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</si>
  <si>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</si>
  <si>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</si>
  <si>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</si>
  <si>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</si>
  <si>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</si>
  <si>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</si>
  <si>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</si>
  <si>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</si>
  <si>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</si>
  <si>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</si>
  <si>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</si>
  <si>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</si>
  <si>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</si>
  <si>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</si>
  <si>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</si>
  <si>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</si>
  <si>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</si>
  <si>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</si>
  <si>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</si>
  <si>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</si>
  <si>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</si>
  <si>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</si>
  <si>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</si>
  <si>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</si>
  <si>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</si>
  <si>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</si>
  <si>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</si>
  <si>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</si>
  <si>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</si>
  <si>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</si>
  <si>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</si>
  <si>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</si>
  <si>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</si>
  <si>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</si>
  <si>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</si>
  <si>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</si>
  <si>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</si>
  <si>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</si>
  <si>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</si>
  <si>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</si>
  <si>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</si>
  <si>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</si>
  <si>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</si>
  <si>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</si>
  <si>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</si>
  <si>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</si>
  <si>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</si>
  <si>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</si>
  <si>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</si>
  <si>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</si>
  <si>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</si>
  <si>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</si>
  <si>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</si>
  <si>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</si>
  <si>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</si>
  <si>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</si>
  <si>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</si>
  <si>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</si>
  <si>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</si>
  <si>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</si>
  <si>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</si>
  <si>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</si>
  <si>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</si>
  <si>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</si>
  <si>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</si>
  <si>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</si>
  <si>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</si>
  <si>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</si>
  <si>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</si>
  <si>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</si>
  <si>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</si>
  <si>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</si>
  <si>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</si>
  <si>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</si>
  <si>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</si>
  <si>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</si>
  <si>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</si>
  <si>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</si>
  <si>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</si>
  <si>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</si>
  <si>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</si>
  <si>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</si>
  <si>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</si>
  <si>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</si>
  <si>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</si>
  <si>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</si>
  <si>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</si>
  <si>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</si>
  <si>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</si>
  <si>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</si>
  <si>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</si>
  <si>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</si>
  <si>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</si>
  <si>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</si>
  <si>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</si>
  <si>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</si>
  <si>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</si>
  <si>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</si>
  <si>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</si>
  <si>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</si>
  <si>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</si>
  <si>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</si>
  <si>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</si>
  <si>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</si>
  <si>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</si>
  <si>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</si>
  <si>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</si>
  <si>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</si>
  <si>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</si>
  <si>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</si>
  <si>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</si>
  <si>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</si>
  <si>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</si>
  <si>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</si>
  <si>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</si>
  <si>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</si>
  <si>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</si>
  <si>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</si>
  <si>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</si>
  <si>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</si>
  <si>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</si>
  <si>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</si>
  <si>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</si>
  <si>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</si>
  <si>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</si>
  <si>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</si>
  <si>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</si>
  <si>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</si>
  <si>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</si>
  <si>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</si>
  <si>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</si>
  <si>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</si>
  <si>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</si>
  <si>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</si>
  <si>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</si>
  <si>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</si>
  <si>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</si>
  <si>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</si>
  <si>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</si>
  <si>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</si>
  <si>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</si>
  <si>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</si>
  <si>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</si>
  <si>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</si>
  <si>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</si>
  <si>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</si>
  <si>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</si>
  <si>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</si>
  <si>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</si>
  <si>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</si>
  <si>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</si>
  <si>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</si>
  <si>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</si>
  <si>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</si>
  <si>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</si>
  <si>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</si>
  <si>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</si>
  <si>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</si>
  <si>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</si>
  <si>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</si>
  <si>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</si>
  <si>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</si>
  <si>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</si>
  <si>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</si>
  <si>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</si>
  <si>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</si>
  <si>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</si>
  <si>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</si>
  <si>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</si>
  <si>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</si>
  <si>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</si>
  <si>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</si>
  <si>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</si>
  <si>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</si>
  <si>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</si>
  <si>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</si>
  <si>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</si>
  <si>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</si>
  <si>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</si>
  <si>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</si>
  <si>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</si>
  <si>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</si>
  <si>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</si>
  <si>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</si>
  <si>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</si>
  <si>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</si>
  <si>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</si>
  <si>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</si>
  <si>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</si>
  <si>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</si>
  <si>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</si>
  <si>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</si>
  <si>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</si>
  <si>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</si>
  <si>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</si>
  <si>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</si>
  <si>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</si>
  <si>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</si>
  <si>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</si>
  <si>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</si>
  <si>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</si>
  <si>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</si>
  <si>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</si>
  <si>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</si>
  <si>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</si>
  <si>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</si>
  <si>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</si>
  <si>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</si>
  <si>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</si>
  <si>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</si>
  <si>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</si>
  <si>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</si>
  <si>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</si>
  <si>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</si>
  <si>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</si>
  <si>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</si>
  <si>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</si>
  <si>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</si>
  <si>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</si>
  <si>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</si>
  <si>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</si>
  <si>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</si>
  <si>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</si>
  <si>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</si>
  <si>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</si>
  <si>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</si>
  <si>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</si>
  <si>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</si>
  <si>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</si>
  <si>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</si>
  <si>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</si>
  <si>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</si>
  <si>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01.01.2008-31.12.2008</t>
  </si>
  <si>
    <t>Дата на съставяне: 19.01.2009 г.</t>
  </si>
  <si>
    <t>19.01.2009 г.</t>
  </si>
  <si>
    <t xml:space="preserve">Дата на съставяне:19.01.2009 г.                                       </t>
  </si>
  <si>
    <t xml:space="preserve">Дата  на съставяне: 19.01.2009  г.                                                                                                                          </t>
  </si>
  <si>
    <t xml:space="preserve">Дата на съставяне:19.01.2009 г.             </t>
  </si>
  <si>
    <t>Дата на съставяне:19.01.2009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</si>
</sst>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77" fontId="23" fillId="4" borderId="1" xfId="28" applyNumberFormat="1" applyFont="1" applyFill="1" applyBorder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819363984</v>
      </c>
    </row>
    <row r="4" spans="1:8" ht="15">
      <c r="A4" s="581" t="s">
        <v>3</v>
      </c>
      <c r="B4" s="587"/>
      <c r="C4" s="587"/>
      <c r="D4" s="587"/>
      <c r="E4" s="50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1432</v>
      </c>
      <c r="D12" s="151">
        <v>1502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1486</v>
      </c>
      <c r="D13" s="151">
        <v>1531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161</v>
      </c>
      <c r="D14" s="151">
        <v>172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131</v>
      </c>
      <c r="D15" s="151">
        <v>170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168</v>
      </c>
      <c r="D16" s="151">
        <v>198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102</v>
      </c>
      <c r="D17" s="151">
        <v>390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3810</v>
      </c>
      <c r="D19" s="155">
        <f>SUM(D11:D18)</f>
        <v>4293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1377</v>
      </c>
      <c r="H20" s="158">
        <v>1390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45</v>
      </c>
      <c r="D24" s="151">
        <v>24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1677</v>
      </c>
      <c r="H25" s="154">
        <f>H19+H20+H21</f>
        <v>1690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45</v>
      </c>
      <c r="D27" s="155">
        <f>SUM(D23:D26)</f>
        <v>24</v>
      </c>
      <c r="E27" s="253" t="s">
        <v>83</v>
      </c>
      <c r="F27" s="242" t="s">
        <v>84</v>
      </c>
      <c r="G27" s="154">
        <f>SUM(G28:G30)</f>
        <v>578</v>
      </c>
      <c r="H27" s="154">
        <f>SUM(H28:H30)</f>
        <v>566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578</v>
      </c>
      <c r="H28" s="152">
        <v>566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42</v>
      </c>
      <c r="H31" s="152">
        <v>981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620</v>
      </c>
      <c r="H33" s="154">
        <f>H27+H31+H32</f>
        <v>1547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5297</v>
      </c>
      <c r="H36" s="154">
        <f>H25+H17+H33</f>
        <v>6237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934-212</f>
        <v>722</v>
      </c>
      <c r="H44" s="152">
        <v>922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523</v>
      </c>
      <c r="H48" s="152">
        <v>699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1245</v>
      </c>
      <c r="H49" s="154">
        <f>SUM(H43:H48)</f>
        <v>1621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20</v>
      </c>
      <c r="D53" s="151"/>
      <c r="E53" s="237" t="s">
        <v>164</v>
      </c>
      <c r="F53" s="245" t="s">
        <v>165</v>
      </c>
      <c r="G53" s="152">
        <v>37</v>
      </c>
      <c r="H53" s="152">
        <v>102</v>
      </c>
    </row>
    <row r="54" spans="1:8" ht="15">
      <c r="A54" s="235" t="s">
        <v>166</v>
      </c>
      <c r="B54" s="249" t="s">
        <v>167</v>
      </c>
      <c r="C54" s="151"/>
      <c r="D54" s="151">
        <v>65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3875</v>
      </c>
      <c r="D55" s="155">
        <f>D19+D20+D21+D27+D32+D45+D51+D53+D54</f>
        <v>4382</v>
      </c>
      <c r="E55" s="237" t="s">
        <v>172</v>
      </c>
      <c r="F55" s="261" t="s">
        <v>173</v>
      </c>
      <c r="G55" s="154">
        <f>G49+G51+G52+G53+G54</f>
        <v>1282</v>
      </c>
      <c r="H55" s="154">
        <f>H49+H51+H52+H53+H54</f>
        <v>1723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1653</v>
      </c>
      <c r="D58" s="151">
        <v>1830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531</v>
      </c>
      <c r="D59" s="151">
        <v>393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439</v>
      </c>
      <c r="D60" s="151">
        <v>106</v>
      </c>
      <c r="E60" s="237" t="s">
        <v>185</v>
      </c>
      <c r="F60" s="242" t="s">
        <v>186</v>
      </c>
      <c r="G60" s="152">
        <v>212</v>
      </c>
      <c r="H60" s="152">
        <v>212</v>
      </c>
    </row>
    <row r="61" spans="1:18" ht="15">
      <c r="A61" s="235" t="s">
        <v>187</v>
      </c>
      <c r="B61" s="244" t="s">
        <v>188</v>
      </c>
      <c r="C61" s="151">
        <v>68</v>
      </c>
      <c r="D61" s="151">
        <v>773</v>
      </c>
      <c r="E61" s="243" t="s">
        <v>189</v>
      </c>
      <c r="F61" s="272" t="s">
        <v>190</v>
      </c>
      <c r="G61" s="154">
        <f>SUM(G62:G68)</f>
        <v>2663</v>
      </c>
      <c r="H61" s="154">
        <f>SUM(H62:H68)</f>
        <v>2276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245</v>
      </c>
      <c r="H62" s="152">
        <v>280</v>
      </c>
    </row>
    <row r="63" spans="1:13" ht="15">
      <c r="A63" s="235" t="s">
        <v>195</v>
      </c>
      <c r="B63" s="241" t="s">
        <v>196</v>
      </c>
      <c r="C63" s="151">
        <v>2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2693</v>
      </c>
      <c r="D64" s="155">
        <f>SUM(D58:D63)</f>
        <v>3102</v>
      </c>
      <c r="E64" s="237" t="s">
        <v>200</v>
      </c>
      <c r="F64" s="242" t="s">
        <v>201</v>
      </c>
      <c r="G64" s="152">
        <v>1416</v>
      </c>
      <c r="H64" s="152">
        <v>1507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686</v>
      </c>
      <c r="H65" s="152">
        <v>167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224</v>
      </c>
      <c r="H66" s="152">
        <v>246</v>
      </c>
    </row>
    <row r="67" spans="1:8" ht="15">
      <c r="A67" s="235" t="s">
        <v>207</v>
      </c>
      <c r="B67" s="241" t="s">
        <v>208</v>
      </c>
      <c r="C67" s="151"/>
      <c r="D67" s="151">
        <v>155</v>
      </c>
      <c r="E67" s="237" t="s">
        <v>209</v>
      </c>
      <c r="F67" s="242" t="s">
        <v>210</v>
      </c>
      <c r="G67" s="152">
        <v>58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2755</v>
      </c>
      <c r="D68" s="151">
        <v>2241</v>
      </c>
      <c r="E68" s="237" t="s">
        <v>213</v>
      </c>
      <c r="F68" s="242" t="s">
        <v>214</v>
      </c>
      <c r="G68" s="152">
        <v>34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27</v>
      </c>
      <c r="D69" s="151">
        <v>89</v>
      </c>
      <c r="E69" s="251" t="s">
        <v>78</v>
      </c>
      <c r="F69" s="242" t="s">
        <v>217</v>
      </c>
      <c r="G69" s="152">
        <v>64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10</v>
      </c>
      <c r="D71" s="151">
        <v>19</v>
      </c>
      <c r="E71" s="253" t="s">
        <v>46</v>
      </c>
      <c r="F71" s="273" t="s">
        <v>224</v>
      </c>
      <c r="G71" s="161">
        <f>G59+G60+G61+G69+G70</f>
        <v>2939</v>
      </c>
      <c r="H71" s="161">
        <f>H59+H60+H61+H69+H70</f>
        <v>2507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89</v>
      </c>
      <c r="D72" s="151">
        <v>284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45</v>
      </c>
      <c r="D74" s="151">
        <v>17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2926</v>
      </c>
      <c r="D75" s="155">
        <f>SUM(D67:D74)</f>
        <v>2805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2939</v>
      </c>
      <c r="H79" s="162">
        <f>H71+H74+H75+H76</f>
        <v>2507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19</v>
      </c>
      <c r="D87" s="151">
        <v>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170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</v>
      </c>
      <c r="D91" s="155">
        <f>SUM(D87:D90)</f>
        <v>178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5643</v>
      </c>
      <c r="D93" s="155">
        <f>D64+D75+D84+D91+D92</f>
        <v>6085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9518</v>
      </c>
      <c r="D94" s="164">
        <f>D93+D55</f>
        <v>10467</v>
      </c>
      <c r="E94" s="449" t="s">
        <v>270</v>
      </c>
      <c r="F94" s="289" t="s">
        <v>271</v>
      </c>
      <c r="G94" s="165">
        <f>G36+G39+G55+G79</f>
        <v>9518</v>
      </c>
      <c r="H94" s="165">
        <f>H36+H39+H55+H79</f>
        <v>10467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5" t="s">
        <v>381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781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15" sqref="C1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"Торготерм"АД</v>
      </c>
      <c r="C2" s="589"/>
      <c r="D2" s="589"/>
      <c r="E2" s="589"/>
      <c r="F2" s="591" t="s">
        <v>2</v>
      </c>
      <c r="G2" s="591"/>
      <c r="H2" s="526">
        <f>'справка №1-БАЛАНС'!H3</f>
        <v>819363984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01.01.2008-31.12.2008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6258-599</f>
        <v>5659</v>
      </c>
      <c r="D9" s="46">
        <v>8500</v>
      </c>
      <c r="E9" s="298" t="s">
        <v>284</v>
      </c>
      <c r="F9" s="549" t="s">
        <v>285</v>
      </c>
      <c r="G9" s="550">
        <v>9781</v>
      </c>
      <c r="H9" s="550">
        <v>12127</v>
      </c>
    </row>
    <row r="10" spans="1:8" ht="12">
      <c r="A10" s="298" t="s">
        <v>286</v>
      </c>
      <c r="B10" s="299" t="s">
        <v>287</v>
      </c>
      <c r="C10" s="46">
        <v>795</v>
      </c>
      <c r="D10" s="46">
        <v>758</v>
      </c>
      <c r="E10" s="298" t="s">
        <v>288</v>
      </c>
      <c r="F10" s="549" t="s">
        <v>289</v>
      </c>
      <c r="G10" s="550">
        <v>678</v>
      </c>
      <c r="H10" s="550">
        <v>509</v>
      </c>
    </row>
    <row r="11" spans="1:8" ht="12">
      <c r="A11" s="298" t="s">
        <v>290</v>
      </c>
      <c r="B11" s="299" t="s">
        <v>291</v>
      </c>
      <c r="C11" s="46">
        <v>693</v>
      </c>
      <c r="D11" s="46">
        <v>640</v>
      </c>
      <c r="E11" s="300" t="s">
        <v>292</v>
      </c>
      <c r="F11" s="549" t="s">
        <v>293</v>
      </c>
      <c r="G11" s="550">
        <v>83</v>
      </c>
      <c r="H11" s="550">
        <v>79</v>
      </c>
    </row>
    <row r="12" spans="1:8" ht="12">
      <c r="A12" s="298" t="s">
        <v>294</v>
      </c>
      <c r="B12" s="299" t="s">
        <v>295</v>
      </c>
      <c r="C12" s="46">
        <v>1663</v>
      </c>
      <c r="D12" s="46">
        <v>1535</v>
      </c>
      <c r="E12" s="300" t="s">
        <v>78</v>
      </c>
      <c r="F12" s="549" t="s">
        <v>296</v>
      </c>
      <c r="G12" s="550">
        <v>271</v>
      </c>
      <c r="H12" s="550">
        <v>765</v>
      </c>
    </row>
    <row r="13" spans="1:18" ht="12">
      <c r="A13" s="298" t="s">
        <v>297</v>
      </c>
      <c r="B13" s="299" t="s">
        <v>298</v>
      </c>
      <c r="C13" s="46">
        <v>284</v>
      </c>
      <c r="D13" s="46">
        <v>315</v>
      </c>
      <c r="E13" s="301" t="s">
        <v>51</v>
      </c>
      <c r="F13" s="551" t="s">
        <v>299</v>
      </c>
      <c r="G13" s="548">
        <f>SUM(G9:G12)</f>
        <v>10813</v>
      </c>
      <c r="H13" s="548">
        <f>SUM(H9:H12)</f>
        <v>13480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665</v>
      </c>
      <c r="D14" s="46">
        <v>650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-117+599</f>
        <v>482</v>
      </c>
      <c r="D15" s="47">
        <v>-867</v>
      </c>
      <c r="E15" s="296" t="s">
        <v>304</v>
      </c>
      <c r="F15" s="554" t="s">
        <v>305</v>
      </c>
      <c r="G15" s="550">
        <v>4</v>
      </c>
      <c r="H15" s="550">
        <v>24</v>
      </c>
    </row>
    <row r="16" spans="1:8" ht="12">
      <c r="A16" s="298" t="s">
        <v>306</v>
      </c>
      <c r="B16" s="299" t="s">
        <v>307</v>
      </c>
      <c r="C16" s="47">
        <f>525-54-57</f>
        <v>414</v>
      </c>
      <c r="D16" s="47">
        <v>680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10655</v>
      </c>
      <c r="D19" s="49">
        <f>SUM(D9:D15)+D16</f>
        <v>12211</v>
      </c>
      <c r="E19" s="304" t="s">
        <v>316</v>
      </c>
      <c r="F19" s="552" t="s">
        <v>317</v>
      </c>
      <c r="G19" s="550"/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146</v>
      </c>
      <c r="D22" s="46">
        <v>131</v>
      </c>
      <c r="E22" s="304" t="s">
        <v>325</v>
      </c>
      <c r="F22" s="552" t="s">
        <v>326</v>
      </c>
      <c r="G22" s="550">
        <v>1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57</v>
      </c>
      <c r="H23" s="550"/>
    </row>
    <row r="24" spans="1:18" ht="12">
      <c r="A24" s="298" t="s">
        <v>331</v>
      </c>
      <c r="B24" s="305" t="s">
        <v>332</v>
      </c>
      <c r="C24" s="46">
        <v>7</v>
      </c>
      <c r="D24" s="46">
        <v>11</v>
      </c>
      <c r="E24" s="301" t="s">
        <v>103</v>
      </c>
      <c r="F24" s="554" t="s">
        <v>333</v>
      </c>
      <c r="G24" s="548">
        <f>SUM(G19:G23)</f>
        <v>58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20</v>
      </c>
      <c r="D25" s="46">
        <v>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173</v>
      </c>
      <c r="D26" s="49">
        <f>SUM(D22:D25)</f>
        <v>163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10828</v>
      </c>
      <c r="D28" s="50">
        <f>D26+D19</f>
        <v>12374</v>
      </c>
      <c r="E28" s="127" t="s">
        <v>338</v>
      </c>
      <c r="F28" s="554" t="s">
        <v>339</v>
      </c>
      <c r="G28" s="548">
        <f>G13+G15+G24</f>
        <v>10875</v>
      </c>
      <c r="H28" s="548">
        <f>H13+H15+H24</f>
        <v>13507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47</v>
      </c>
      <c r="D30" s="50">
        <f>IF((H28-D28)&gt;0,H28-D28,0)</f>
        <v>1133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10828</v>
      </c>
      <c r="D33" s="49">
        <f>D28-D31+D32</f>
        <v>12374</v>
      </c>
      <c r="E33" s="127" t="s">
        <v>352</v>
      </c>
      <c r="F33" s="554" t="s">
        <v>353</v>
      </c>
      <c r="G33" s="53">
        <f>G32-G31+G28</f>
        <v>10875</v>
      </c>
      <c r="H33" s="53">
        <f>H32-H31+H28</f>
        <v>13507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47</v>
      </c>
      <c r="D34" s="50">
        <f>IF((H33-D33)&gt;0,H33-D33,0)</f>
        <v>1133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</v>
      </c>
      <c r="D35" s="49">
        <f>D36+D37+D38</f>
        <v>152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5</v>
      </c>
      <c r="D36" s="46">
        <v>135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17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42</v>
      </c>
      <c r="D39" s="460">
        <f>+IF((H33-D33-D35)&gt;0,H33-D33-D35,0)</f>
        <v>981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42</v>
      </c>
      <c r="D41" s="52">
        <f>IF(H39=0,IF(D39-D40&gt;0,D39-D40+H40,0),IF(H39-H40&lt;0,H40-H39+D39,0))</f>
        <v>981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10875</v>
      </c>
      <c r="D42" s="53">
        <f>D33+D35+D39</f>
        <v>13507</v>
      </c>
      <c r="E42" s="128" t="s">
        <v>379</v>
      </c>
      <c r="F42" s="129" t="s">
        <v>380</v>
      </c>
      <c r="G42" s="53">
        <f>G39+G33</f>
        <v>10875</v>
      </c>
      <c r="H42" s="53">
        <f>H39+H33</f>
        <v>13507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C23" sqref="C2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01.01.2008-31.12.2008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11335</v>
      </c>
      <c r="D10" s="54">
        <v>14135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v>-8859</v>
      </c>
      <c r="D11" s="575">
        <v>-12279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390</v>
      </c>
      <c r="B12" s="333" t="s">
        <v>391</v>
      </c>
      <c r="C12" s="54"/>
      <c r="D12" s="575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-1727</v>
      </c>
      <c r="D13" s="575">
        <v>-1688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f>561+330</f>
        <v>891</v>
      </c>
      <c r="D14" s="575">
        <v>831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>
        <v>-47</v>
      </c>
      <c r="D15" s="575">
        <v>-161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-7</v>
      </c>
      <c r="D18" s="575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f>132-330</f>
        <v>-198</v>
      </c>
      <c r="D19" s="575">
        <v>-49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1388</v>
      </c>
      <c r="D20" s="55">
        <f>SUM(D10:D19)</f>
        <v>785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-183</v>
      </c>
      <c r="D22" s="575">
        <v>-315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50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58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-125</v>
      </c>
      <c r="D32" s="55">
        <f>SUM(D22:D31)</f>
        <v>-265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555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-200</v>
      </c>
      <c r="D37" s="575">
        <v>-259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-171</v>
      </c>
      <c r="D38" s="575">
        <v>-197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-89</v>
      </c>
      <c r="D39" s="575">
        <v>-100</v>
      </c>
      <c r="E39" s="130"/>
      <c r="F39" s="130"/>
    </row>
    <row r="40" spans="1:6" ht="12.75">
      <c r="A40" s="332" t="s">
        <v>443</v>
      </c>
      <c r="B40" s="333" t="s">
        <v>444</v>
      </c>
      <c r="C40" s="575">
        <v>-937</v>
      </c>
      <c r="D40" s="575">
        <v>-190</v>
      </c>
      <c r="E40" s="130"/>
      <c r="F40" s="130"/>
    </row>
    <row r="41" spans="1:8" ht="12.75">
      <c r="A41" s="332" t="s">
        <v>445</v>
      </c>
      <c r="B41" s="333" t="s">
        <v>446</v>
      </c>
      <c r="C41" s="575">
        <v>-20</v>
      </c>
      <c r="D41" s="575">
        <v>-365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-1417</v>
      </c>
      <c r="D42" s="55">
        <f>SUM(D34:D41)</f>
        <v>-556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-154</v>
      </c>
      <c r="D43" s="55">
        <f>D42+D32+D20</f>
        <v>-36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178</v>
      </c>
      <c r="D44" s="132">
        <v>214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24</v>
      </c>
      <c r="D45" s="55">
        <f>D44+D43</f>
        <v>178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24</v>
      </c>
      <c r="D46" s="56">
        <v>178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3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0" t="str">
        <f>'справка №1-БАЛАНС'!E3</f>
        <v> "Торготерм"АД</v>
      </c>
      <c r="C3" s="580"/>
      <c r="D3" s="580"/>
      <c r="E3" s="580"/>
      <c r="F3" s="580"/>
      <c r="G3" s="580"/>
      <c r="H3" s="580"/>
      <c r="I3" s="580"/>
      <c r="J3" s="476"/>
      <c r="K3" s="593" t="s">
        <v>2</v>
      </c>
      <c r="L3" s="593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80" t="str">
        <f>'справка №1-БАЛАНС'!E4</f>
        <v>неконсолидиран</v>
      </c>
      <c r="C4" s="580"/>
      <c r="D4" s="580"/>
      <c r="E4" s="580"/>
      <c r="F4" s="580"/>
      <c r="G4" s="580"/>
      <c r="H4" s="580"/>
      <c r="I4" s="580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01.01.2008-31.12.2008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1390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1547</v>
      </c>
      <c r="J11" s="58">
        <f>'справка №1-БАЛАНС'!H29+'справка №1-БАЛАНС'!H32</f>
        <v>0</v>
      </c>
      <c r="K11" s="60"/>
      <c r="L11" s="344">
        <f>SUM(C11:K11)</f>
        <v>6237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1390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1547</v>
      </c>
      <c r="J15" s="61">
        <f t="shared" si="2"/>
        <v>0</v>
      </c>
      <c r="K15" s="61">
        <f t="shared" si="2"/>
        <v>0</v>
      </c>
      <c r="L15" s="344">
        <f t="shared" si="1"/>
        <v>6237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42</v>
      </c>
      <c r="J16" s="345">
        <f>+'справка №1-БАЛАНС'!G32</f>
        <v>0</v>
      </c>
      <c r="K16" s="60"/>
      <c r="L16" s="344">
        <f t="shared" si="1"/>
        <v>42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-981</v>
      </c>
      <c r="J17" s="62">
        <f>J18+J19</f>
        <v>0</v>
      </c>
      <c r="K17" s="62">
        <f t="shared" si="3"/>
        <v>0</v>
      </c>
      <c r="L17" s="344">
        <f t="shared" si="1"/>
        <v>-981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-921</v>
      </c>
      <c r="J18" s="60"/>
      <c r="K18" s="60"/>
      <c r="L18" s="344">
        <f t="shared" si="1"/>
        <v>-921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-60</v>
      </c>
      <c r="J19" s="60"/>
      <c r="K19" s="60"/>
      <c r="L19" s="344">
        <f t="shared" si="1"/>
        <v>-60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-13</v>
      </c>
      <c r="F28" s="60"/>
      <c r="G28" s="60"/>
      <c r="H28" s="60"/>
      <c r="I28" s="60">
        <v>12</v>
      </c>
      <c r="J28" s="60"/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1377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620</v>
      </c>
      <c r="J29" s="59">
        <f t="shared" si="6"/>
        <v>0</v>
      </c>
      <c r="K29" s="59">
        <f t="shared" si="6"/>
        <v>0</v>
      </c>
      <c r="L29" s="344">
        <f t="shared" si="1"/>
        <v>5297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1377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620</v>
      </c>
      <c r="J32" s="59">
        <f t="shared" si="7"/>
        <v>0</v>
      </c>
      <c r="K32" s="59">
        <f t="shared" si="7"/>
        <v>0</v>
      </c>
      <c r="L32" s="344">
        <f t="shared" si="1"/>
        <v>5297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9" t="s">
        <v>521</v>
      </c>
      <c r="E38" s="579"/>
      <c r="F38" s="579"/>
      <c r="G38" s="579"/>
      <c r="H38" s="579"/>
      <c r="I38" s="579"/>
      <c r="J38" s="15" t="s">
        <v>857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 "Торготерм"АД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01.01.2008-31.12.2008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1738</v>
      </c>
      <c r="E10" s="189"/>
      <c r="F10" s="189"/>
      <c r="G10" s="74">
        <f aca="true" t="shared" si="2" ref="G10:G39">D10+E10-F10</f>
        <v>1738</v>
      </c>
      <c r="H10" s="65"/>
      <c r="I10" s="65"/>
      <c r="J10" s="74">
        <f aca="true" t="shared" si="3" ref="J10:J39">G10+H10-I10</f>
        <v>1738</v>
      </c>
      <c r="K10" s="65">
        <v>236</v>
      </c>
      <c r="L10" s="65">
        <v>70</v>
      </c>
      <c r="M10" s="65"/>
      <c r="N10" s="74">
        <f aca="true" t="shared" si="4" ref="N10:N39">K10+L10-M10</f>
        <v>306</v>
      </c>
      <c r="O10" s="65"/>
      <c r="P10" s="65"/>
      <c r="Q10" s="74">
        <f t="shared" si="0"/>
        <v>306</v>
      </c>
      <c r="R10" s="74">
        <f t="shared" si="1"/>
        <v>1432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4445</v>
      </c>
      <c r="E11" s="189">
        <v>426</v>
      </c>
      <c r="F11" s="189">
        <v>24</v>
      </c>
      <c r="G11" s="74">
        <f t="shared" si="2"/>
        <v>4847</v>
      </c>
      <c r="H11" s="65"/>
      <c r="I11" s="65"/>
      <c r="J11" s="74">
        <f t="shared" si="3"/>
        <v>4847</v>
      </c>
      <c r="K11" s="65">
        <v>2914</v>
      </c>
      <c r="L11" s="65">
        <v>469</v>
      </c>
      <c r="M11" s="65">
        <v>22</v>
      </c>
      <c r="N11" s="74">
        <f t="shared" si="4"/>
        <v>3361</v>
      </c>
      <c r="O11" s="65"/>
      <c r="P11" s="65"/>
      <c r="Q11" s="74">
        <f t="shared" si="0"/>
        <v>3361</v>
      </c>
      <c r="R11" s="74">
        <f t="shared" si="1"/>
        <v>1486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327</v>
      </c>
      <c r="E12" s="189">
        <v>2</v>
      </c>
      <c r="F12" s="189"/>
      <c r="G12" s="74">
        <f t="shared" si="2"/>
        <v>329</v>
      </c>
      <c r="H12" s="65"/>
      <c r="I12" s="65"/>
      <c r="J12" s="74">
        <f t="shared" si="3"/>
        <v>329</v>
      </c>
      <c r="K12" s="65">
        <v>155</v>
      </c>
      <c r="L12" s="65">
        <v>13</v>
      </c>
      <c r="M12" s="65"/>
      <c r="N12" s="74">
        <f t="shared" si="4"/>
        <v>168</v>
      </c>
      <c r="O12" s="65"/>
      <c r="P12" s="65"/>
      <c r="Q12" s="74">
        <f t="shared" si="0"/>
        <v>168</v>
      </c>
      <c r="R12" s="74">
        <f t="shared" si="1"/>
        <v>161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306</v>
      </c>
      <c r="E13" s="189">
        <v>13</v>
      </c>
      <c r="F13" s="189">
        <v>1</v>
      </c>
      <c r="G13" s="74">
        <f t="shared" si="2"/>
        <v>318</v>
      </c>
      <c r="H13" s="65"/>
      <c r="I13" s="65"/>
      <c r="J13" s="74">
        <f t="shared" si="3"/>
        <v>318</v>
      </c>
      <c r="K13" s="65">
        <v>136</v>
      </c>
      <c r="L13" s="65">
        <v>52</v>
      </c>
      <c r="M13" s="65">
        <v>1</v>
      </c>
      <c r="N13" s="74">
        <f t="shared" si="4"/>
        <v>187</v>
      </c>
      <c r="O13" s="65"/>
      <c r="P13" s="65"/>
      <c r="Q13" s="74">
        <f t="shared" si="0"/>
        <v>187</v>
      </c>
      <c r="R13" s="74">
        <f t="shared" si="1"/>
        <v>131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591</v>
      </c>
      <c r="E14" s="189">
        <v>51</v>
      </c>
      <c r="F14" s="189"/>
      <c r="G14" s="74">
        <f t="shared" si="2"/>
        <v>642</v>
      </c>
      <c r="H14" s="65"/>
      <c r="I14" s="65"/>
      <c r="J14" s="74">
        <f t="shared" si="3"/>
        <v>642</v>
      </c>
      <c r="K14" s="65">
        <v>394</v>
      </c>
      <c r="L14" s="65">
        <v>80</v>
      </c>
      <c r="M14" s="65"/>
      <c r="N14" s="74">
        <f t="shared" si="4"/>
        <v>474</v>
      </c>
      <c r="O14" s="65"/>
      <c r="P14" s="65"/>
      <c r="Q14" s="74">
        <f t="shared" si="0"/>
        <v>474</v>
      </c>
      <c r="R14" s="74">
        <f t="shared" si="1"/>
        <v>168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390</v>
      </c>
      <c r="E15" s="457">
        <v>42</v>
      </c>
      <c r="F15" s="457">
        <v>330</v>
      </c>
      <c r="G15" s="74">
        <f t="shared" si="2"/>
        <v>102</v>
      </c>
      <c r="H15" s="458"/>
      <c r="I15" s="458"/>
      <c r="J15" s="74">
        <f t="shared" si="3"/>
        <v>102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8127</v>
      </c>
      <c r="E17" s="194">
        <f>SUM(E9:E16)</f>
        <v>534</v>
      </c>
      <c r="F17" s="194">
        <f>SUM(F9:F16)</f>
        <v>355</v>
      </c>
      <c r="G17" s="74">
        <f t="shared" si="2"/>
        <v>8306</v>
      </c>
      <c r="H17" s="75">
        <f>SUM(H9:H16)</f>
        <v>0</v>
      </c>
      <c r="I17" s="75">
        <f>SUM(I9:I16)</f>
        <v>0</v>
      </c>
      <c r="J17" s="74">
        <f t="shared" si="3"/>
        <v>8306</v>
      </c>
      <c r="K17" s="75">
        <f>SUM(K9:K16)</f>
        <v>3835</v>
      </c>
      <c r="L17" s="75">
        <f>SUM(L9:L16)</f>
        <v>684</v>
      </c>
      <c r="M17" s="75">
        <f>SUM(M9:M16)</f>
        <v>23</v>
      </c>
      <c r="N17" s="74">
        <f t="shared" si="4"/>
        <v>4496</v>
      </c>
      <c r="O17" s="75">
        <f>SUM(O9:O16)</f>
        <v>0</v>
      </c>
      <c r="P17" s="75">
        <f>SUM(P9:P16)</f>
        <v>0</v>
      </c>
      <c r="Q17" s="74">
        <f t="shared" si="5"/>
        <v>4496</v>
      </c>
      <c r="R17" s="74">
        <f t="shared" si="6"/>
        <v>3810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36</v>
      </c>
      <c r="E22" s="189">
        <v>28</v>
      </c>
      <c r="F22" s="189"/>
      <c r="G22" s="74">
        <f t="shared" si="2"/>
        <v>64</v>
      </c>
      <c r="H22" s="65"/>
      <c r="I22" s="65"/>
      <c r="J22" s="74">
        <f t="shared" si="3"/>
        <v>64</v>
      </c>
      <c r="K22" s="65">
        <v>12</v>
      </c>
      <c r="L22" s="65">
        <v>7</v>
      </c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45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36</v>
      </c>
      <c r="E25" s="190">
        <f aca="true" t="shared" si="7" ref="E25:P25">SUM(E21:E24)</f>
        <v>28</v>
      </c>
      <c r="F25" s="190">
        <f t="shared" si="7"/>
        <v>0</v>
      </c>
      <c r="G25" s="67">
        <f t="shared" si="2"/>
        <v>64</v>
      </c>
      <c r="H25" s="66">
        <f t="shared" si="7"/>
        <v>0</v>
      </c>
      <c r="I25" s="66">
        <f t="shared" si="7"/>
        <v>0</v>
      </c>
      <c r="J25" s="67">
        <f t="shared" si="3"/>
        <v>64</v>
      </c>
      <c r="K25" s="66">
        <f t="shared" si="7"/>
        <v>12</v>
      </c>
      <c r="L25" s="66">
        <f t="shared" si="7"/>
        <v>7</v>
      </c>
      <c r="M25" s="66">
        <f t="shared" si="7"/>
        <v>0</v>
      </c>
      <c r="N25" s="67">
        <f t="shared" si="4"/>
        <v>19</v>
      </c>
      <c r="O25" s="66">
        <f t="shared" si="7"/>
        <v>0</v>
      </c>
      <c r="P25" s="66">
        <f t="shared" si="7"/>
        <v>0</v>
      </c>
      <c r="Q25" s="67">
        <f t="shared" si="5"/>
        <v>19</v>
      </c>
      <c r="R25" s="67">
        <f t="shared" si="6"/>
        <v>45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8163</v>
      </c>
      <c r="E40" s="438">
        <f>E17+E18+E19+E25+E38+E39</f>
        <v>562</v>
      </c>
      <c r="F40" s="438">
        <f aca="true" t="shared" si="13" ref="F40:R40">F17+F18+F19+F25+F38+F39</f>
        <v>355</v>
      </c>
      <c r="G40" s="438">
        <f t="shared" si="13"/>
        <v>8370</v>
      </c>
      <c r="H40" s="438">
        <f t="shared" si="13"/>
        <v>0</v>
      </c>
      <c r="I40" s="438">
        <f t="shared" si="13"/>
        <v>0</v>
      </c>
      <c r="J40" s="438">
        <f t="shared" si="13"/>
        <v>8370</v>
      </c>
      <c r="K40" s="438">
        <f t="shared" si="13"/>
        <v>3847</v>
      </c>
      <c r="L40" s="438">
        <f t="shared" si="13"/>
        <v>691</v>
      </c>
      <c r="M40" s="438">
        <f t="shared" si="13"/>
        <v>23</v>
      </c>
      <c r="N40" s="438">
        <f t="shared" si="13"/>
        <v>4515</v>
      </c>
      <c r="O40" s="438">
        <f t="shared" si="13"/>
        <v>0</v>
      </c>
      <c r="P40" s="438">
        <f t="shared" si="13"/>
        <v>0</v>
      </c>
      <c r="Q40" s="438">
        <f t="shared" si="13"/>
        <v>4515</v>
      </c>
      <c r="R40" s="438">
        <f t="shared" si="13"/>
        <v>3855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"Торготерм"АД</v>
      </c>
      <c r="C3" s="619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01.01.2008-31.12.2008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2755</v>
      </c>
      <c r="D28" s="108">
        <v>2755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27</v>
      </c>
      <c r="D29" s="108">
        <v>27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10</v>
      </c>
      <c r="D31" s="108">
        <v>10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89</v>
      </c>
      <c r="D33" s="105">
        <f>SUM(D34:D37)</f>
        <v>89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89</v>
      </c>
      <c r="D35" s="108">
        <v>89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45</v>
      </c>
      <c r="D38" s="105">
        <f>SUM(D39:D42)</f>
        <v>45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45</v>
      </c>
      <c r="D42" s="108">
        <v>45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2926</v>
      </c>
      <c r="D43" s="104">
        <f>D24+D28+D29+D31+D30+D32+D33+D38</f>
        <v>2926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2926</v>
      </c>
      <c r="D44" s="103">
        <f>D43+D21+D19+D9</f>
        <v>2926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722</v>
      </c>
      <c r="D56" s="103">
        <f>D57+D59</f>
        <v>0</v>
      </c>
      <c r="E56" s="119">
        <f t="shared" si="1"/>
        <v>722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722</v>
      </c>
      <c r="D57" s="108"/>
      <c r="E57" s="119">
        <f t="shared" si="1"/>
        <v>722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523</v>
      </c>
      <c r="D64" s="108"/>
      <c r="E64" s="119">
        <f t="shared" si="1"/>
        <v>523</v>
      </c>
      <c r="F64" s="110"/>
    </row>
    <row r="65" spans="1:6" ht="12">
      <c r="A65" s="396" t="s">
        <v>709</v>
      </c>
      <c r="B65" s="397" t="s">
        <v>710</v>
      </c>
      <c r="C65" s="109">
        <v>523</v>
      </c>
      <c r="D65" s="109"/>
      <c r="E65" s="119">
        <f t="shared" si="1"/>
        <v>523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1245</v>
      </c>
      <c r="D66" s="103">
        <f>D52+D56+D61+D62+D63+D64</f>
        <v>0</v>
      </c>
      <c r="E66" s="119">
        <f t="shared" si="1"/>
        <v>1245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37</v>
      </c>
      <c r="D68" s="108"/>
      <c r="E68" s="119">
        <f t="shared" si="1"/>
        <v>37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245</v>
      </c>
      <c r="D71" s="105">
        <f>SUM(D72:D74)</f>
        <v>245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245</v>
      </c>
      <c r="D73" s="108">
        <v>245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212</v>
      </c>
      <c r="D80" s="103">
        <f>SUM(D81:D84)</f>
        <v>212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212</v>
      </c>
      <c r="D83" s="108">
        <v>212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2418</v>
      </c>
      <c r="D85" s="104">
        <f>SUM(D86:D90)+D94</f>
        <v>2418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1416</v>
      </c>
      <c r="D87" s="108">
        <v>1416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686</v>
      </c>
      <c r="D88" s="108">
        <v>686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224</v>
      </c>
      <c r="D89" s="108">
        <v>224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34</v>
      </c>
      <c r="D90" s="103">
        <f>SUM(D91:D93)</f>
        <v>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34</v>
      </c>
      <c r="D93" s="108">
        <v>34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58</v>
      </c>
      <c r="D94" s="108">
        <v>58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64</v>
      </c>
      <c r="D95" s="108">
        <v>59</v>
      </c>
      <c r="E95" s="119">
        <f t="shared" si="1"/>
        <v>5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2939</v>
      </c>
      <c r="D96" s="104">
        <f>D85+D80+D75+D71+D95</f>
        <v>2934</v>
      </c>
      <c r="E96" s="104">
        <f>E85+E80+E75+E71+E95</f>
        <v>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4221</v>
      </c>
      <c r="D97" s="104">
        <f>D96+D68+D66</f>
        <v>2934</v>
      </c>
      <c r="E97" s="104">
        <f>E96+E68+E66</f>
        <v>1287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"Торготерм"АД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819363984</v>
      </c>
    </row>
    <row r="5" spans="1:9" ht="15">
      <c r="A5" s="501" t="s">
        <v>5</v>
      </c>
      <c r="B5" s="621" t="str">
        <f>'справка №1-БАЛАНС'!E5</f>
        <v>01.01.2008-31.12.2008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3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"Торготерм"АД</v>
      </c>
      <c r="C5" s="627"/>
      <c r="D5" s="62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8" t="str">
        <f>'справка №1-БАЛАНС'!E5</f>
        <v>01.01.2008-31.12.2008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Your User Name</cp:lastModifiedBy>
  <cp:lastPrinted>2009-01-29T15:39:36Z</cp:lastPrinted>
  <dcterms:created xsi:type="dcterms:W3CDTF">2000-06-29T12:02:40Z</dcterms:created>
  <dcterms:modified xsi:type="dcterms:W3CDTF">2009-01-29T15:49:10Z</dcterms:modified>
  <cp:category/>
  <cp:version/>
  <cp:contentType/>
  <cp:contentStatus/>
</cp:coreProperties>
</file>