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20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<sst xmlns="http://schemas.openxmlformats.org/spreadsheetml/2006/main" count="1064" uniqueCount="871">
  <si>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</si>
  <si>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</si>
  <si>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</si>
  <si>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</si>
  <si>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</si>
  <si>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</si>
  <si>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</si>
  <si>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</si>
  <si>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</si>
  <si>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</si>
  <si>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</si>
  <si>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</si>
  <si>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</si>
  <si>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</si>
  <si>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</si>
  <si>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</si>
  <si>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</si>
  <si>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</si>
  <si>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</si>
  <si>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</si>
  <si>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</si>
  <si>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</si>
  <si>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</si>
  <si>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</si>
  <si>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</si>
  <si>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</si>
  <si>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</si>
  <si>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</si>
  <si>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</si>
  <si>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</si>
  <si>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</si>
  <si>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</si>
  <si>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</si>
  <si>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</si>
  <si>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</si>
  <si>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</si>
  <si>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</si>
  <si>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</si>
  <si>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</si>
  <si>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</si>
  <si>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</si>
  <si>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</si>
  <si>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</si>
  <si>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</si>
  <si>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</si>
  <si>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</si>
  <si>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</si>
  <si>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</si>
  <si>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</si>
  <si>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</si>
  <si>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</si>
  <si>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</si>
  <si>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</si>
  <si>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</si>
  <si>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</si>
  <si>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</si>
  <si>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</si>
  <si>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</si>
  <si>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</si>
  <si>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</si>
  <si>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</si>
  <si>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</si>
  <si>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</si>
  <si>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</si>
  <si>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</si>
  <si>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</si>
  <si>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</si>
  <si>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</si>
  <si>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</si>
  <si>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</si>
  <si>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</si>
  <si>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</si>
  <si>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</si>
  <si>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</si>
  <si>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</si>
  <si>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</si>
  <si>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</si>
  <si>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</si>
  <si>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</si>
  <si>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</si>
  <si>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</si>
  <si>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</si>
  <si>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</si>
  <si>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</si>
  <si>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</si>
  <si>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</si>
  <si>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</si>
  <si>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</si>
  <si>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</si>
  <si>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</si>
  <si>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</si>
  <si>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</si>
  <si>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</si>
  <si>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</si>
  <si>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</si>
  <si>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</si>
  <si>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</si>
  <si>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</si>
  <si>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</si>
  <si>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</si>
  <si>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</si>
  <si>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</si>
  <si>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</si>
  <si>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</si>
  <si>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</si>
  <si>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</si>
  <si>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</si>
  <si>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</si>
  <si>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</si>
  <si>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</si>
  <si>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</si>
  <si>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</si>
  <si>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</si>
  <si>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</si>
  <si>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</si>
  <si>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</si>
  <si>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</si>
  <si>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</si>
  <si>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</si>
  <si>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</si>
  <si>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</si>
  <si>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</si>
  <si>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</si>
  <si>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</si>
  <si>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</si>
  <si>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</si>
  <si>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</si>
  <si>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</si>
  <si>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</si>
  <si>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</si>
  <si>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</si>
  <si>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</si>
  <si>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</si>
  <si>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</si>
  <si>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</si>
  <si>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</si>
  <si>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</si>
  <si>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</si>
  <si>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</si>
  <si>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</si>
  <si>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</si>
  <si>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</si>
  <si>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</si>
  <si>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</si>
  <si>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</si>
  <si>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</si>
  <si>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</si>
  <si>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</si>
  <si>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</si>
  <si>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</si>
  <si>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</si>
  <si>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</si>
  <si>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</si>
  <si>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</si>
  <si>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</si>
  <si>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</si>
  <si>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</si>
  <si>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</si>
  <si>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</si>
  <si>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</si>
  <si>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</si>
  <si>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</si>
  <si>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</si>
  <si>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</si>
  <si>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</si>
  <si>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</si>
  <si>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</si>
  <si>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</si>
  <si>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</si>
  <si>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</si>
  <si>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</si>
  <si>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</si>
  <si>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</si>
  <si>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</si>
  <si>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</si>
  <si>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</si>
  <si>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</si>
  <si>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</si>
  <si>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</si>
  <si>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</si>
  <si>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</si>
  <si>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</si>
  <si>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</si>
  <si>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</si>
  <si>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</si>
  <si>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</si>
  <si>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</si>
  <si>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</si>
  <si>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</si>
  <si>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</si>
  <si>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</si>
  <si>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</si>
  <si>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</si>
  <si>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</si>
  <si>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</si>
  <si>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</si>
  <si>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</si>
  <si>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</si>
  <si>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</si>
  <si>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</si>
  <si>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</si>
  <si>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</si>
  <si>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</si>
  <si>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</si>
  <si>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</si>
  <si>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</si>
  <si>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</si>
  <si>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</si>
  <si>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</si>
  <si>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</si>
  <si>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</si>
  <si>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</si>
  <si>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</si>
  <si>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</si>
  <si>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</si>
  <si>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</si>
  <si>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</si>
  <si>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</si>
  <si>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</si>
  <si>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</si>
  <si>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</si>
  <si>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</si>
  <si>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</si>
  <si>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</si>
  <si>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</si>
  <si>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</si>
  <si>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</si>
  <si>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</si>
  <si>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</si>
  <si>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</si>
  <si>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</si>
  <si>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</si>
  <si>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</si>
  <si>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</si>
  <si>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</si>
  <si>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</si>
  <si>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</si>
  <si>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</si>
  <si>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</si>
  <si>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</si>
  <si>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</si>
  <si>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</si>
  <si>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</si>
  <si>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</si>
  <si>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</si>
  <si>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</si>
  <si>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</si>
  <si>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</si>
  <si>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</si>
  <si>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</si>
  <si>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</si>
  <si>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</si>
  <si>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</si>
  <si>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</si>
  <si>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</si>
  <si>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</si>
  <si>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</si>
  <si>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</si>
  <si>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</si>
  <si>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</si>
  <si>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</si>
  <si>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</si>
  <si>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</si>
  <si>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</si>
  <si>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</si>
  <si>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</si>
  <si>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</si>
  <si>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</si>
  <si>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</si>
  <si>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</si>
  <si>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</si>
  <si>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</si>
  <si>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</si>
  <si>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</si>
  <si>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</si>
  <si>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 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</si>
  <si>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</si>
  <si>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</si>
  <si>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</si>
  <si>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</si>
  <si>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</si>
  <si>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</si>
  <si>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</si>
  <si>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</si>
  <si>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</si>
  <si>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</si>
  <si>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</si>
  <si>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</si>
  <si>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</si>
  <si>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</si>
  <si>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</si>
  <si>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</si>
  <si>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</si>
  <si>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</si>
  <si>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</si>
  <si>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</si>
  <si>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</si>
  <si>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</si>
  <si>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</si>
  <si>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</si>
  <si>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</si>
  <si>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</si>
  <si>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</si>
  <si>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</si>
  <si>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</si>
  <si>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</si>
  <si>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</si>
  <si>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</si>
  <si>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</si>
  <si>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</si>
  <si>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</si>
  <si>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</si>
  <si>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</si>
  <si>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</si>
  <si>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</si>
  <si>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</si>
  <si>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</si>
  <si>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</si>
  <si>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</si>
  <si>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</si>
  <si>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</si>
  <si>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</si>
  <si>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</si>
  <si>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</si>
  <si>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</si>
  <si>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</si>
  <si>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</si>
  <si>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</si>
  <si>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</si>
  <si>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</si>
  <si>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</si>
  <si>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</si>
  <si>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</si>
  <si>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</si>
  <si>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</si>
  <si>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</si>
  <si>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</si>
  <si>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</si>
  <si>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</si>
  <si>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</si>
  <si>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</si>
  <si>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</si>
  <si>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</si>
  <si>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</si>
  <si>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</si>
  <si>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</si>
  <si>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</si>
  <si>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</si>
  <si>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</si>
  <si>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</si>
  <si>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</si>
  <si>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</si>
  <si>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</si>
  <si>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</si>
  <si>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</si>
  <si>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</si>
  <si>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</si>
  <si>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</si>
  <si>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</si>
  <si>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</si>
  <si>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</si>
  <si>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</si>
  <si>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</si>
  <si>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</si>
  <si>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</si>
  <si>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</si>
  <si>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</si>
  <si>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</si>
  <si>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</si>
  <si>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</si>
  <si>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</si>
  <si>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</si>
  <si>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</si>
  <si>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</si>
  <si>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</si>
  <si>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</si>
  <si>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</si>
  <si>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</si>
  <si>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</si>
  <si>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</si>
  <si>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</si>
  <si>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</si>
  <si>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</si>
  <si>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</si>
  <si>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</si>
  <si>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</si>
  <si>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</si>
  <si>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</si>
  <si>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</si>
  <si>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</si>
  <si>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</si>
  <si>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</si>
  <si>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</si>
  <si>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</si>
  <si>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</si>
  <si>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</si>
  <si>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</si>
  <si>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</si>
  <si>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</si>
  <si>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</si>
  <si>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</si>
  <si>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</si>
  <si>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</si>
  <si>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</si>
  <si>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</si>
  <si>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</si>
  <si>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</si>
  <si>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</si>
  <si>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</si>
  <si>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</si>
  <si>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</si>
  <si>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</si>
  <si>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</si>
  <si>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</si>
  <si>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</si>
  <si>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</si>
  <si>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</si>
  <si>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</si>
  <si>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</si>
  <si>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</si>
  <si>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</si>
  <si>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</si>
  <si>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</si>
  <si>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</si>
  <si>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</si>
  <si>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</si>
  <si>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</si>
  <si>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</si>
  <si>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</si>
  <si>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</si>
  <si>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</si>
  <si>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</si>
  <si>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</si>
  <si>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</si>
  <si>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</si>
  <si>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</si>
  <si>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</si>
  <si>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</si>
  <si>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</si>
  <si>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</si>
  <si>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</si>
  <si>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</si>
  <si>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</si>
  <si>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</si>
  <si>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</si>
  <si>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</si>
  <si>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</si>
  <si>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</si>
  <si>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</si>
  <si>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</si>
  <si>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</si>
  <si>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</si>
  <si>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</si>
  <si>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</si>
  <si>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</si>
  <si>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</si>
  <si>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</si>
  <si>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</si>
  <si>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</si>
  <si>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</si>
  <si>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</si>
  <si>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</si>
  <si>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</si>
  <si>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</si>
  <si>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</si>
  <si>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</si>
  <si>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</si>
  <si>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</si>
  <si>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</si>
  <si>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</si>
  <si>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</si>
  <si>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</si>
  <si>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</si>
  <si>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</si>
  <si>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</si>
  <si>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</si>
  <si>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</si>
  <si>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</si>
  <si>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</si>
  <si>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</si>
  <si>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</si>
  <si>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</si>
  <si>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</si>
  <si>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</si>
  <si>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</si>
  <si>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</si>
  <si>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</si>
  <si>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</si>
  <si>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</si>
  <si>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</si>
  <si>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</si>
  <si>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</si>
  <si>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</si>
  <si>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</si>
  <si>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</si>
  <si>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</si>
  <si>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</si>
  <si>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</si>
  <si>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</si>
  <si>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</si>
  <si>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</si>
  <si>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</si>
  <si>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</si>
  <si>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</si>
  <si>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</si>
  <si>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</si>
  <si>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</si>
  <si>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</si>
  <si>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</si>
  <si>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</si>
  <si>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</si>
  <si>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</si>
  <si>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</si>
  <si>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</si>
  <si>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</si>
  <si>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</si>
  <si>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</si>
  <si>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</si>
  <si>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</si>
  <si>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</si>
  <si>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</si>
  <si>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</si>
  <si>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</si>
  <si>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</si>
  <si>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</si>
  <si>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</si>
  <si>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</si>
  <si>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</si>
  <si>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</si>
  <si>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</si>
  <si>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</si>
  <si>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 Л. Леков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</si>
  <si>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</si>
  <si>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</si>
  <si>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</si>
  <si>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</si>
  <si>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</si>
  <si>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</si>
  <si>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</si>
  <si>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</si>
  <si>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</si>
  <si>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</si>
  <si>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</si>
  <si>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</si>
  <si>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</si>
  <si>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</si>
  <si>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</si>
  <si>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</si>
  <si>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</si>
  <si>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</si>
  <si>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</si>
  <si>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</si>
  <si>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</si>
  <si>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</si>
  <si>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</si>
  <si>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</si>
  <si>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</si>
  <si>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</si>
  <si>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</si>
  <si>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</si>
  <si>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</si>
  <si>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</si>
  <si>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</si>
  <si>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</si>
  <si>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</si>
  <si>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</si>
  <si>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</si>
  <si>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</si>
  <si>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</si>
  <si>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</si>
  <si>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</si>
  <si>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</si>
  <si>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</si>
  <si>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</si>
  <si>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</si>
  <si>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</si>
  <si>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</si>
  <si>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</si>
  <si>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</si>
  <si>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</si>
  <si>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</si>
  <si>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</si>
  <si>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</si>
  <si>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</si>
  <si>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</si>
  <si>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</si>
  <si>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</si>
  <si>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</si>
  <si>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</si>
  <si>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</si>
  <si>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</si>
  <si>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</si>
  <si>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</si>
  <si>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</si>
  <si>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</si>
  <si>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</si>
  <si>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</si>
  <si>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</si>
  <si>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</si>
  <si>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</si>
  <si>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</si>
  <si>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</si>
  <si>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</si>
  <si>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</si>
  <si>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</si>
  <si>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</si>
  <si>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</si>
  <si>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</si>
  <si>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</si>
  <si>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</si>
  <si>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</si>
  <si>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</si>
  <si>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</si>
  <si>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</si>
  <si>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</si>
  <si>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</si>
  <si>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</si>
  <si>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</si>
  <si>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</si>
  <si>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</si>
  <si>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</si>
  <si>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</si>
  <si>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</si>
  <si>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</si>
  <si>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</si>
  <si>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</si>
  <si>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</si>
  <si>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</si>
  <si>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</si>
  <si>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</si>
  <si>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</si>
  <si>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</si>
  <si>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</si>
  <si>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</si>
  <si>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</si>
  <si>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</si>
  <si>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</si>
  <si>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</si>
  <si>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</si>
  <si>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</si>
  <si>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</si>
  <si>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</si>
  <si>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</si>
  <si>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</si>
  <si>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</si>
  <si>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</si>
  <si>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</si>
  <si>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</si>
  <si>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</si>
  <si>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</si>
  <si>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</si>
  <si>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</si>
  <si>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</si>
  <si>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</si>
  <si>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</si>
  <si>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</si>
  <si>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</si>
  <si>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</si>
  <si>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</si>
  <si>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</si>
  <si>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</si>
  <si>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</si>
  <si>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</si>
  <si>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</si>
  <si>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</si>
  <si>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</si>
  <si>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</si>
  <si>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</si>
  <si>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</si>
  <si>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</si>
  <si>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</si>
  <si>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</si>
  <si>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</si>
  <si>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</si>
  <si>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</si>
  <si>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</si>
  <si>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</si>
  <si>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</si>
  <si>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</si>
  <si>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</si>
  <si>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</si>
  <si>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</si>
  <si>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</si>
  <si>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</si>
  <si>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</si>
  <si>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</si>
  <si>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</si>
  <si>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</si>
  <si>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</si>
  <si>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</si>
  <si>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</si>
  <si>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</si>
  <si>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</si>
  <si>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</si>
  <si>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</si>
  <si>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</si>
  <si>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</si>
  <si>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</si>
  <si>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</si>
  <si>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</si>
  <si>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</si>
  <si>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</si>
  <si>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</si>
  <si>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</si>
  <si>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</si>
  <si>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</si>
  <si>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</si>
  <si>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</si>
  <si>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</si>
  <si>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</si>
  <si>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</si>
  <si>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</si>
  <si>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</si>
  <si>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</si>
  <si>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</si>
  <si>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</si>
  <si>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</si>
  <si>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</si>
  <si>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</si>
  <si>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</si>
  <si>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</si>
  <si>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</si>
  <si>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</si>
  <si>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</si>
  <si>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</si>
  <si>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</si>
  <si>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</si>
  <si>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</si>
  <si>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</si>
  <si>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</si>
  <si>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</si>
  <si>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</si>
  <si>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</si>
  <si>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</si>
  <si>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</si>
  <si>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</si>
  <si>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</si>
  <si>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</si>
  <si>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</si>
  <si>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</si>
  <si>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</si>
  <si>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</si>
  <si>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</si>
  <si>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</si>
  <si>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</si>
  <si>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</si>
  <si>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</si>
  <si>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</si>
  <si>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</si>
  <si>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</si>
  <si>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</si>
  <si>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</si>
  <si>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</si>
  <si>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</si>
  <si>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</si>
  <si>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</si>
  <si>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</si>
  <si>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</si>
  <si>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</si>
  <si>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</si>
  <si>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</si>
  <si>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</si>
  <si>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</si>
  <si>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</si>
  <si>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</si>
  <si>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</si>
  <si>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</si>
  <si>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</si>
  <si>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</si>
  <si>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</si>
  <si>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</si>
  <si>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</si>
  <si>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</si>
  <si>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</si>
  <si>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</si>
  <si>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</si>
  <si>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</si>
  <si>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</si>
  <si>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</si>
  <si>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</si>
  <si>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</si>
  <si>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</si>
  <si>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</si>
  <si>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</si>
  <si>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</si>
  <si>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</si>
  <si>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</si>
  <si>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</si>
  <si>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</si>
  <si>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</si>
  <si>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</si>
  <si>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</si>
  <si>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</si>
  <si>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</si>
  <si>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</si>
  <si>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</si>
  <si>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</si>
  <si>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</si>
  <si>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</si>
  <si>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</si>
  <si>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</si>
  <si>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</si>
  <si>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</si>
  <si>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</si>
  <si>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</si>
  <si>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</si>
  <si>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</si>
  <si>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</si>
  <si>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</si>
  <si>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</si>
  <si>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</si>
  <si>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</si>
  <si>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</si>
  <si>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</si>
  <si>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</si>
  <si>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</si>
  <si>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</si>
  <si>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</si>
  <si>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</si>
  <si>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</si>
  <si>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</si>
  <si>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</si>
  <si>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</si>
  <si>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</si>
  <si>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</si>
  <si>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</si>
  <si>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</si>
  <si>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</si>
  <si>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</si>
  <si>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</si>
  <si>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</si>
  <si>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</si>
  <si>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</si>
  <si>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</si>
  <si>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</si>
  <si>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</si>
  <si>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</si>
  <si>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</si>
  <si>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</si>
  <si>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</si>
  <si>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</si>
  <si>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</si>
  <si>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</si>
  <si>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</si>
  <si>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</si>
  <si>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</si>
  <si>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</si>
  <si>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</si>
  <si>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</si>
  <si>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</si>
  <si>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</si>
  <si>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</si>
  <si>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</si>
  <si>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</si>
  <si>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</si>
  <si>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</si>
  <si>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</si>
  <si>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</si>
  <si>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</si>
  <si>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</si>
  <si>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</si>
  <si>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</si>
  <si>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ДЕВЕТМЕСЕЧИЕ 2007 ГОДИНА</t>
  </si>
  <si>
    <t>Дата на съставяне: 30.09.2007</t>
  </si>
  <si>
    <t xml:space="preserve">Дата на съставяне:             30.09.2007                          </t>
  </si>
  <si>
    <t xml:space="preserve">Дата  на съставяне: 30.09.2007                                                                                                                     </t>
  </si>
  <si>
    <t xml:space="preserve">Дата на съставяне: 30.09.2007                    </t>
  </si>
  <si>
    <r>
      <t xml:space="preserve">Дата на съставяне: </t>
    </r>
    <r>
      <rPr>
        <sz val="10"/>
        <rFont val="Times New Roman"/>
        <family val="1"/>
      </rPr>
      <t>30.09.2007</t>
    </r>
  </si>
  <si>
    <t>Съставител: Т. Николова</t>
  </si>
  <si>
    <t>Т. Николова</t>
  </si>
  <si>
    <r>
      <t xml:space="preserve">                                    </t>
    </r>
    <r>
      <rPr>
        <b/>
        <sz val="9"/>
        <rFont val="Times New Roman"/>
        <family val="1"/>
      </rPr>
      <t>Съставител: Т. Николова</t>
    </r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</si>
</sst>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7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8"/>
      <name val="Tms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3" fillId="2" borderId="5" xfId="27" applyFont="1" applyFill="1" applyBorder="1" applyAlignment="1" applyProtection="1">
      <alignment vertical="top" wrapText="1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4" fillId="0" borderId="0" xfId="29" applyFont="1" applyAlignment="1">
      <alignment wrapText="1"/>
      <protection/>
    </xf>
    <xf numFmtId="0" fontId="14" fillId="0" borderId="0" xfId="29" applyFont="1">
      <alignment/>
      <protection/>
    </xf>
    <xf numFmtId="0" fontId="14" fillId="0" borderId="0" xfId="29" applyFont="1" applyProtection="1">
      <alignment/>
      <protection/>
    </xf>
    <xf numFmtId="0" fontId="15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0" xfId="29" applyFont="1" applyAlignment="1" applyProtection="1">
      <alignment horizontal="center" wrapText="1"/>
      <protection/>
    </xf>
    <xf numFmtId="0" fontId="15" fillId="0" borderId="0" xfId="29" applyFont="1" applyAlignment="1" applyProtection="1">
      <alignment horizontal="right"/>
      <protection/>
    </xf>
    <xf numFmtId="0" fontId="15" fillId="0" borderId="1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5" fillId="0" borderId="8" xfId="29" applyFont="1" applyBorder="1" applyAlignment="1" applyProtection="1">
      <alignment horizontal="center" vertical="center" wrapText="1"/>
      <protection/>
    </xf>
    <xf numFmtId="0" fontId="15" fillId="0" borderId="21" xfId="29" applyFont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166" fontId="15" fillId="0" borderId="1" xfId="29" applyNumberFormat="1" applyFont="1" applyBorder="1" applyAlignment="1" applyProtection="1">
      <alignment vertical="center"/>
      <protection/>
    </xf>
    <xf numFmtId="0" fontId="14" fillId="0" borderId="1" xfId="29" applyFont="1" applyBorder="1" applyAlignment="1" applyProtection="1">
      <alignment wrapText="1"/>
      <protection/>
    </xf>
    <xf numFmtId="0" fontId="14" fillId="0" borderId="1" xfId="29" applyFont="1" applyBorder="1" applyProtection="1">
      <alignment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4" fillId="0" borderId="1" xfId="29" applyFont="1" applyFill="1" applyBorder="1" applyProtection="1">
      <alignment/>
      <protection/>
    </xf>
    <xf numFmtId="166" fontId="14" fillId="0" borderId="1" xfId="29" applyNumberFormat="1" applyFont="1" applyFill="1" applyBorder="1" applyAlignment="1" applyProtection="1">
      <alignment vertical="center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horizontal="center" vertical="center"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3" borderId="1" xfId="29" applyNumberFormat="1" applyFont="1" applyFill="1" applyBorder="1" applyProtection="1">
      <alignment/>
      <protection locked="0"/>
    </xf>
    <xf numFmtId="0" fontId="14" fillId="0" borderId="1" xfId="29" applyFont="1" applyFill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center" wrapText="1"/>
      <protection/>
    </xf>
    <xf numFmtId="1" fontId="14" fillId="0" borderId="1" xfId="29" applyNumberFormat="1" applyFont="1" applyBorder="1" applyProtection="1">
      <alignment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6" fillId="0" borderId="1" xfId="29" applyFont="1" applyBorder="1" applyAlignment="1" applyProtection="1">
      <alignment horizontal="center" wrapText="1"/>
      <protection/>
    </xf>
    <xf numFmtId="1" fontId="14" fillId="4" borderId="1" xfId="29" applyNumberFormat="1" applyFont="1" applyFill="1" applyBorder="1" applyProtection="1">
      <alignment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1" fontId="14" fillId="4" borderId="1" xfId="29" applyNumberFormat="1" applyFont="1" applyFill="1" applyBorder="1" applyAlignment="1" applyProtection="1">
      <alignment vertical="center"/>
      <protection locked="0"/>
    </xf>
    <xf numFmtId="166" fontId="16" fillId="0" borderId="1" xfId="29" applyNumberFormat="1" applyFont="1" applyBorder="1" applyAlignment="1" applyProtection="1">
      <alignment horizontal="center" vertical="center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1" fontId="14" fillId="0" borderId="1" xfId="29" applyNumberFormat="1" applyFont="1" applyBorder="1" applyAlignment="1" applyProtection="1">
      <alignment vertical="center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166" fontId="14" fillId="0" borderId="1" xfId="29" applyNumberFormat="1" applyFont="1" applyBorder="1" applyProtection="1">
      <alignment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6" fillId="0" borderId="26" xfId="29" applyFont="1" applyBorder="1" applyAlignment="1" applyProtection="1">
      <alignment horizontal="center" wrapText="1"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4" fillId="0" borderId="5" xfId="29" applyFont="1" applyBorder="1" applyAlignment="1" applyProtection="1">
      <alignment vertical="center" wrapText="1"/>
      <protection/>
    </xf>
    <xf numFmtId="49" fontId="14" fillId="0" borderId="26" xfId="29" applyNumberFormat="1" applyFont="1" applyBorder="1" applyAlignment="1" applyProtection="1">
      <alignment horizontal="center" vertical="center" wrapText="1"/>
      <protection/>
    </xf>
    <xf numFmtId="1" fontId="15" fillId="6" borderId="1" xfId="29" applyNumberFormat="1" applyFont="1" applyFill="1" applyBorder="1" applyAlignment="1" applyProtection="1">
      <alignment vertical="center"/>
      <protection locked="0"/>
    </xf>
    <xf numFmtId="0" fontId="14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5" fillId="0" borderId="8" xfId="29" applyFont="1" applyBorder="1" applyAlignment="1" applyProtection="1">
      <alignment vertical="center" wrapText="1"/>
      <protection/>
    </xf>
    <xf numFmtId="49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26" xfId="29" applyNumberFormat="1" applyFont="1" applyFill="1" applyBorder="1" applyAlignment="1" applyProtection="1">
      <alignment vertical="center"/>
      <protection/>
    </xf>
    <xf numFmtId="0" fontId="18" fillId="0" borderId="1" xfId="29" applyFont="1" applyBorder="1" applyAlignment="1" applyProtection="1">
      <alignment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Protection="1">
      <alignment/>
      <protection/>
    </xf>
    <xf numFmtId="1" fontId="15" fillId="3" borderId="1" xfId="29" applyNumberFormat="1" applyFont="1" applyFill="1" applyBorder="1" applyAlignment="1" applyProtection="1">
      <alignment vertical="center"/>
      <protection locked="0"/>
    </xf>
    <xf numFmtId="49" fontId="19" fillId="0" borderId="1" xfId="29" applyNumberFormat="1" applyFont="1" applyBorder="1" applyAlignment="1" applyProtection="1">
      <alignment horizontal="center" wrapText="1"/>
      <protection/>
    </xf>
    <xf numFmtId="0" fontId="15" fillId="0" borderId="0" xfId="29" applyFont="1" applyBorder="1" applyAlignment="1" applyProtection="1">
      <alignment wrapText="1"/>
      <protection locked="0"/>
    </xf>
    <xf numFmtId="1" fontId="14" fillId="0" borderId="0" xfId="29" applyNumberFormat="1" applyFont="1" applyBorder="1" applyProtection="1">
      <alignment/>
      <protection locked="0"/>
    </xf>
    <xf numFmtId="0" fontId="15" fillId="0" borderId="0" xfId="29" applyFont="1" applyBorder="1" applyAlignment="1" applyProtection="1">
      <alignment horizontal="right" vertical="center" wrapText="1"/>
      <protection locked="0"/>
    </xf>
    <xf numFmtId="0" fontId="14" fillId="0" borderId="0" xfId="29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64" fontId="15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4" fillId="0" borderId="0" xfId="29" applyNumberFormat="1" applyFont="1" applyProtection="1">
      <alignment/>
      <protection locked="0"/>
    </xf>
    <xf numFmtId="0" fontId="15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>
      <alignment wrapText="1"/>
      <protection/>
    </xf>
    <xf numFmtId="1" fontId="14" fillId="0" borderId="0" xfId="29" applyNumberFormat="1" applyFont="1" applyBorder="1">
      <alignment/>
      <protection/>
    </xf>
    <xf numFmtId="1" fontId="14" fillId="0" borderId="0" xfId="29" applyNumberFormat="1" applyFont="1">
      <alignment/>
      <protection/>
    </xf>
    <xf numFmtId="0" fontId="14" fillId="0" borderId="0" xfId="29" applyFont="1" applyBorder="1">
      <alignment/>
      <protection/>
    </xf>
    <xf numFmtId="0" fontId="14" fillId="0" borderId="0" xfId="28" applyFont="1" applyAlignment="1" applyProtection="1">
      <alignment wrapText="1"/>
      <protection/>
    </xf>
    <xf numFmtId="0" fontId="14" fillId="0" borderId="0" xfId="28" applyFont="1" applyFill="1" applyAlignment="1" applyProtection="1">
      <alignment wrapText="1"/>
      <protection/>
    </xf>
    <xf numFmtId="0" fontId="14" fillId="0" borderId="0" xfId="28" applyFont="1" applyAlignment="1" applyProtection="1">
      <alignment wrapText="1"/>
      <protection locked="0"/>
    </xf>
    <xf numFmtId="0" fontId="14" fillId="0" borderId="0" xfId="28" applyFont="1" applyFill="1" applyAlignment="1" applyProtection="1">
      <alignment wrapText="1"/>
      <protection locked="0"/>
    </xf>
    <xf numFmtId="0" fontId="15" fillId="0" borderId="0" xfId="28" applyFont="1" applyBorder="1" applyAlignment="1" applyProtection="1">
      <alignment horizontal="center" vertical="center" wrapText="1"/>
      <protection/>
    </xf>
    <xf numFmtId="0" fontId="15" fillId="0" borderId="0" xfId="28" applyFont="1" applyFill="1" applyBorder="1" applyAlignment="1" applyProtection="1">
      <alignment horizontal="center" vertical="center" wrapText="1"/>
      <protection/>
    </xf>
    <xf numFmtId="0" fontId="14" fillId="0" borderId="0" xfId="28" applyFont="1" applyAlignment="1" applyProtection="1">
      <alignment horizontal="center" wrapText="1"/>
      <protection/>
    </xf>
    <xf numFmtId="0" fontId="15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5" fillId="0" borderId="0" xfId="27" applyFont="1" applyBorder="1" applyAlignment="1" applyProtection="1">
      <alignment vertical="top"/>
      <protection/>
    </xf>
    <xf numFmtId="167" fontId="15" fillId="0" borderId="0" xfId="27" applyNumberFormat="1" applyFont="1" applyBorder="1" applyAlignment="1" applyProtection="1">
      <alignment horizontal="left" vertical="top"/>
      <protection/>
    </xf>
    <xf numFmtId="0" fontId="15" fillId="0" borderId="0" xfId="27" applyFont="1" applyFill="1" applyBorder="1" applyAlignment="1" applyProtection="1">
      <alignment vertical="top" wrapText="1"/>
      <protection/>
    </xf>
    <xf numFmtId="0" fontId="15" fillId="0" borderId="0" xfId="28" applyFont="1" applyFill="1" applyBorder="1" applyAlignment="1" applyProtection="1">
      <alignment horizontal="right" vertical="center" wrapText="1"/>
      <protection/>
    </xf>
    <xf numFmtId="0" fontId="15" fillId="0" borderId="0" xfId="28" applyFont="1" applyAlignment="1" applyProtection="1">
      <alignment wrapText="1"/>
      <protection/>
    </xf>
    <xf numFmtId="0" fontId="15" fillId="0" borderId="1" xfId="28" applyFont="1" applyBorder="1" applyAlignment="1" applyProtection="1">
      <alignment horizontal="center" vertical="center" wrapText="1"/>
      <protection/>
    </xf>
    <xf numFmtId="164" fontId="15" fillId="0" borderId="1" xfId="28" applyNumberFormat="1" applyFont="1" applyFill="1" applyBorder="1" applyAlignment="1" applyProtection="1">
      <alignment horizontal="center" vertical="center" wrapText="1"/>
      <protection/>
    </xf>
    <xf numFmtId="0" fontId="14" fillId="0" borderId="0" xfId="28" applyFont="1" applyBorder="1" applyAlignment="1" applyProtection="1">
      <alignment horizontal="center" wrapText="1"/>
      <protection/>
    </xf>
    <xf numFmtId="49" fontId="15" fillId="0" borderId="1" xfId="28" applyNumberFormat="1" applyFont="1" applyFill="1" applyBorder="1" applyAlignment="1" applyProtection="1">
      <alignment horizontal="center" vertical="center" wrapText="1"/>
      <protection/>
    </xf>
    <xf numFmtId="0" fontId="16" fillId="0" borderId="1" xfId="28" applyFont="1" applyBorder="1" applyAlignment="1" applyProtection="1">
      <alignment wrapText="1"/>
      <protection/>
    </xf>
    <xf numFmtId="49" fontId="16" fillId="0" borderId="1" xfId="28" applyNumberFormat="1" applyFont="1" applyBorder="1" applyAlignment="1" applyProtection="1">
      <alignment wrapText="1"/>
      <protection/>
    </xf>
    <xf numFmtId="166" fontId="14" fillId="0" borderId="1" xfId="28" applyNumberFormat="1" applyFont="1" applyFill="1" applyBorder="1" applyAlignment="1" applyProtection="1">
      <alignment wrapText="1"/>
      <protection/>
    </xf>
    <xf numFmtId="0" fontId="14" fillId="0" borderId="0" xfId="28" applyFont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1" fontId="14" fillId="6" borderId="1" xfId="28" applyNumberFormat="1" applyFont="1" applyFill="1" applyBorder="1" applyAlignment="1" applyProtection="1">
      <alignment wrapText="1"/>
      <protection locked="0"/>
    </xf>
    <xf numFmtId="1" fontId="14" fillId="0" borderId="0" xfId="28" applyNumberFormat="1" applyFont="1" applyBorder="1" applyAlignment="1" applyProtection="1">
      <alignment wrapText="1"/>
      <protection/>
    </xf>
    <xf numFmtId="1" fontId="14" fillId="0" borderId="0" xfId="28" applyNumberFormat="1" applyFont="1" applyAlignment="1" applyProtection="1">
      <alignment wrapText="1"/>
      <protection/>
    </xf>
    <xf numFmtId="0" fontId="14" fillId="0" borderId="1" xfId="28" applyFont="1" applyFill="1" applyBorder="1" applyAlignment="1" applyProtection="1">
      <alignment wrapText="1"/>
      <protection/>
    </xf>
    <xf numFmtId="49" fontId="14" fillId="0" borderId="1" xfId="28" applyNumberFormat="1" applyFont="1" applyFill="1" applyBorder="1" applyAlignment="1" applyProtection="1">
      <alignment horizontal="center" wrapText="1"/>
      <protection/>
    </xf>
    <xf numFmtId="0" fontId="21" fillId="0" borderId="1" xfId="28" applyFont="1" applyBorder="1" applyAlignment="1" applyProtection="1">
      <alignment horizontal="right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49" fontId="16" fillId="0" borderId="1" xfId="28" applyNumberFormat="1" applyFont="1" applyBorder="1" applyAlignment="1" applyProtection="1">
      <alignment horizontal="center" wrapText="1"/>
      <protection/>
    </xf>
    <xf numFmtId="1" fontId="14" fillId="0" borderId="1" xfId="28" applyNumberFormat="1" applyFont="1" applyFill="1" applyBorder="1" applyAlignment="1" applyProtection="1">
      <alignment wrapText="1"/>
      <protection/>
    </xf>
    <xf numFmtId="0" fontId="15" fillId="0" borderId="1" xfId="28" applyFont="1" applyBorder="1" applyAlignment="1" applyProtection="1">
      <alignment horizontal="right" wrapText="1"/>
      <protection/>
    </xf>
    <xf numFmtId="0" fontId="15" fillId="0" borderId="1" xfId="28" applyFont="1" applyBorder="1" applyAlignment="1" applyProtection="1">
      <alignment wrapText="1"/>
      <protection/>
    </xf>
    <xf numFmtId="1" fontId="14" fillId="3" borderId="1" xfId="28" applyNumberFormat="1" applyFont="1" applyFill="1" applyBorder="1" applyAlignment="1" applyProtection="1">
      <alignment wrapText="1"/>
      <protection locked="0"/>
    </xf>
    <xf numFmtId="1" fontId="14" fillId="4" borderId="1" xfId="28" applyNumberFormat="1" applyFont="1" applyFill="1" applyBorder="1" applyAlignment="1" applyProtection="1">
      <alignment wrapText="1"/>
      <protection locked="0"/>
    </xf>
    <xf numFmtId="49" fontId="14" fillId="0" borderId="0" xfId="28" applyNumberFormat="1" applyFont="1" applyBorder="1" applyAlignment="1" applyProtection="1">
      <alignment wrapText="1"/>
      <protection/>
    </xf>
    <xf numFmtId="1" fontId="14" fillId="0" borderId="0" xfId="28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27" applyFont="1" applyFill="1" applyAlignment="1" applyProtection="1">
      <alignment horizontal="right" vertical="top" wrapText="1"/>
      <protection locked="0"/>
    </xf>
    <xf numFmtId="0" fontId="15" fillId="0" borderId="0" xfId="28" applyFont="1" applyAlignment="1" applyProtection="1">
      <alignment horizontal="center"/>
      <protection/>
    </xf>
    <xf numFmtId="0" fontId="14" fillId="0" borderId="0" xfId="30" applyFont="1" applyAlignment="1">
      <alignment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>
      <alignment/>
      <protection/>
    </xf>
    <xf numFmtId="0" fontId="15" fillId="0" borderId="0" xfId="30" applyFont="1">
      <alignment/>
      <protection/>
    </xf>
    <xf numFmtId="0" fontId="15" fillId="0" borderId="0" xfId="30" applyFont="1" applyAlignment="1" applyProtection="1">
      <alignment horizontal="center" wrapText="1"/>
      <protection/>
    </xf>
    <xf numFmtId="49" fontId="15" fillId="0" borderId="0" xfId="30" applyNumberFormat="1" applyFont="1" applyAlignment="1" applyProtection="1">
      <alignment horizontal="center" wrapText="1"/>
      <protection/>
    </xf>
    <xf numFmtId="0" fontId="15" fillId="0" borderId="0" xfId="30" applyFont="1" applyAlignment="1" applyProtection="1">
      <alignment horizontal="center"/>
      <protection/>
    </xf>
    <xf numFmtId="0" fontId="14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5" fillId="0" borderId="0" xfId="30" applyFont="1" applyBorder="1" applyAlignment="1" applyProtection="1">
      <alignment horizontal="left" vertical="center" wrapText="1"/>
      <protection/>
    </xf>
    <xf numFmtId="0" fontId="15" fillId="0" borderId="0" xfId="30" applyFont="1" applyAlignment="1">
      <alignment/>
      <protection/>
    </xf>
    <xf numFmtId="0" fontId="15" fillId="0" borderId="0" xfId="30" applyFont="1" applyBorder="1" applyAlignment="1" applyProtection="1">
      <alignment horizontal="left" vertical="top" wrapText="1"/>
      <protection/>
    </xf>
    <xf numFmtId="0" fontId="15" fillId="0" borderId="0" xfId="30" applyFont="1" applyProtection="1">
      <alignment/>
      <protection/>
    </xf>
    <xf numFmtId="0" fontId="15" fillId="0" borderId="0" xfId="28" applyFont="1" applyAlignment="1" applyProtection="1">
      <alignment horizontal="right" wrapText="1"/>
      <protection/>
    </xf>
    <xf numFmtId="0" fontId="15" fillId="0" borderId="0" xfId="28" applyFont="1" applyAlignment="1">
      <alignment wrapText="1"/>
      <protection/>
    </xf>
    <xf numFmtId="0" fontId="15" fillId="0" borderId="9" xfId="30" applyFont="1" applyBorder="1" applyAlignment="1">
      <alignment horizontal="center" vertical="center" wrapText="1"/>
      <protection/>
    </xf>
    <xf numFmtId="49" fontId="15" fillId="0" borderId="9" xfId="30" applyNumberFormat="1" applyFont="1" applyBorder="1" applyAlignment="1">
      <alignment horizontal="center" vertical="center" wrapText="1"/>
      <protection/>
    </xf>
    <xf numFmtId="0" fontId="15" fillId="0" borderId="19" xfId="30" applyFont="1" applyBorder="1" applyAlignment="1">
      <alignment horizontal="center" vertical="center" wrapText="1"/>
      <protection/>
    </xf>
    <xf numFmtId="0" fontId="15" fillId="0" borderId="19" xfId="30" applyFont="1" applyBorder="1" applyAlignment="1">
      <alignment horizontal="left" vertical="center" wrapText="1"/>
      <protection/>
    </xf>
    <xf numFmtId="0" fontId="15" fillId="2" borderId="19" xfId="30" applyFont="1" applyFill="1" applyBorder="1" applyAlignment="1">
      <alignment horizontal="center" vertical="center" wrapText="1"/>
      <protection/>
    </xf>
    <xf numFmtId="0" fontId="15" fillId="0" borderId="0" xfId="30" applyFont="1" applyBorder="1" applyAlignment="1">
      <alignment horizontal="center" vertical="center" wrapText="1"/>
      <protection/>
    </xf>
    <xf numFmtId="0" fontId="15" fillId="0" borderId="0" xfId="30" applyFont="1" applyAlignment="1">
      <alignment horizontal="center" vertical="center" wrapText="1"/>
      <protection/>
    </xf>
    <xf numFmtId="0" fontId="15" fillId="0" borderId="17" xfId="30" applyFont="1" applyBorder="1" applyAlignment="1">
      <alignment horizontal="center" vertical="center" wrapText="1"/>
      <protection/>
    </xf>
    <xf numFmtId="49" fontId="15" fillId="0" borderId="17" xfId="30" applyNumberFormat="1" applyFont="1" applyBorder="1" applyAlignment="1">
      <alignment horizontal="center" vertical="center" wrapText="1"/>
      <protection/>
    </xf>
    <xf numFmtId="0" fontId="15" fillId="0" borderId="27" xfId="30" applyFont="1" applyBorder="1" applyAlignment="1">
      <alignment horizontal="center" vertical="center" wrapText="1"/>
      <protection/>
    </xf>
    <xf numFmtId="0" fontId="15" fillId="0" borderId="28" xfId="30" applyFont="1" applyBorder="1" applyAlignment="1">
      <alignment horizontal="center" vertical="center" wrapText="1"/>
      <protection/>
    </xf>
    <xf numFmtId="0" fontId="15" fillId="0" borderId="1" xfId="30" applyFont="1" applyBorder="1" applyAlignment="1">
      <alignment horizontal="center" vertical="center" wrapText="1"/>
      <protection/>
    </xf>
    <xf numFmtId="0" fontId="15" fillId="0" borderId="9" xfId="30" applyFont="1" applyBorder="1" applyAlignment="1">
      <alignment horizontal="left" vertical="center" wrapText="1"/>
      <protection/>
    </xf>
    <xf numFmtId="0" fontId="15" fillId="2" borderId="27" xfId="30" applyFont="1" applyFill="1" applyBorder="1" applyAlignment="1">
      <alignment horizontal="center" vertical="center" wrapText="1"/>
      <protection/>
    </xf>
    <xf numFmtId="0" fontId="15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5" fillId="0" borderId="21" xfId="30" applyFont="1" applyBorder="1" applyAlignment="1">
      <alignment horizontal="center" vertical="center" wrapText="1"/>
      <protection/>
    </xf>
    <xf numFmtId="0" fontId="15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5" fillId="2" borderId="21" xfId="30" applyFont="1" applyFill="1" applyBorder="1" applyAlignment="1">
      <alignment horizontal="center" vertical="center" wrapText="1"/>
      <protection/>
    </xf>
    <xf numFmtId="49" fontId="15" fillId="0" borderId="21" xfId="30" applyNumberFormat="1" applyFont="1" applyBorder="1" applyAlignment="1">
      <alignment horizontal="center" vertical="center" wrapText="1"/>
      <protection/>
    </xf>
    <xf numFmtId="0" fontId="15" fillId="0" borderId="21" xfId="30" applyFont="1" applyFill="1" applyBorder="1" applyAlignment="1">
      <alignment horizontal="center" vertical="center" wrapText="1"/>
      <protection/>
    </xf>
    <xf numFmtId="49" fontId="15" fillId="0" borderId="1" xfId="30" applyNumberFormat="1" applyFont="1" applyBorder="1" applyAlignment="1">
      <alignment horizontal="center" vertical="center" wrapText="1"/>
      <protection/>
    </xf>
    <xf numFmtId="49" fontId="14" fillId="0" borderId="1" xfId="30" applyNumberFormat="1" applyFont="1" applyBorder="1" applyAlignment="1" applyProtection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4" fillId="2" borderId="1" xfId="30" applyNumberFormat="1" applyFont="1" applyFill="1" applyBorder="1" applyAlignment="1">
      <alignment horizontal="center" vertical="center" wrapText="1"/>
      <protection/>
    </xf>
    <xf numFmtId="49" fontId="14" fillId="0" borderId="1" xfId="30" applyNumberFormat="1" applyFont="1" applyFill="1" applyBorder="1" applyAlignment="1">
      <alignment horizontal="center" vertical="center" wrapText="1"/>
      <protection/>
    </xf>
    <xf numFmtId="0" fontId="15" fillId="0" borderId="1" xfId="30" applyFont="1" applyBorder="1" applyAlignment="1">
      <alignment vertical="center" wrapText="1"/>
      <protection/>
    </xf>
    <xf numFmtId="166" fontId="14" fillId="0" borderId="1" xfId="30" applyNumberFormat="1" applyFont="1" applyFill="1" applyBorder="1" applyAlignment="1" applyProtection="1">
      <alignment vertical="center"/>
      <protection/>
    </xf>
    <xf numFmtId="1" fontId="14" fillId="6" borderId="1" xfId="30" applyNumberFormat="1" applyFont="1" applyFill="1" applyBorder="1" applyAlignment="1" applyProtection="1">
      <alignment vertical="center"/>
      <protection locked="0"/>
    </xf>
    <xf numFmtId="1" fontId="14" fillId="0" borderId="1" xfId="30" applyNumberFormat="1" applyFont="1" applyFill="1" applyBorder="1" applyAlignment="1" applyProtection="1">
      <alignment vertical="center"/>
      <protection/>
    </xf>
    <xf numFmtId="166" fontId="14" fillId="0" borderId="0" xfId="30" applyNumberFormat="1" applyFont="1" applyBorder="1" applyProtection="1">
      <alignment/>
      <protection/>
    </xf>
    <xf numFmtId="166" fontId="14" fillId="0" borderId="1" xfId="30" applyNumberFormat="1" applyFont="1" applyBorder="1" applyAlignment="1" applyProtection="1">
      <alignment vertical="center"/>
      <protection/>
    </xf>
    <xf numFmtId="0" fontId="14" fillId="0" borderId="0" xfId="30" applyFont="1" applyBorder="1" applyProtection="1">
      <alignment/>
      <protection/>
    </xf>
    <xf numFmtId="0" fontId="14" fillId="0" borderId="1" xfId="30" applyFont="1" applyBorder="1" applyAlignment="1">
      <alignment vertical="center" wrapText="1"/>
      <protection/>
    </xf>
    <xf numFmtId="0" fontId="14" fillId="0" borderId="0" xfId="30" applyFont="1" applyBorder="1">
      <alignment/>
      <protection/>
    </xf>
    <xf numFmtId="166" fontId="14" fillId="0" borderId="19" xfId="30" applyNumberFormat="1" applyFont="1" applyBorder="1" applyAlignment="1" applyProtection="1">
      <alignment vertical="center"/>
      <protection/>
    </xf>
    <xf numFmtId="49" fontId="15" fillId="0" borderId="8" xfId="30" applyNumberFormat="1" applyFont="1" applyBorder="1" applyAlignment="1">
      <alignment horizontal="center" vertical="center" wrapText="1"/>
      <protection/>
    </xf>
    <xf numFmtId="1" fontId="14" fillId="2" borderId="8" xfId="30" applyNumberFormat="1" applyFont="1" applyFill="1" applyBorder="1" applyAlignment="1" applyProtection="1">
      <alignment vertical="center"/>
      <protection locked="0"/>
    </xf>
    <xf numFmtId="1" fontId="14" fillId="2" borderId="15" xfId="30" applyNumberFormat="1" applyFont="1" applyFill="1" applyBorder="1" applyAlignment="1" applyProtection="1">
      <alignment vertical="center"/>
      <protection locked="0"/>
    </xf>
    <xf numFmtId="1" fontId="14" fillId="2" borderId="26" xfId="30" applyNumberFormat="1" applyFont="1" applyFill="1" applyBorder="1" applyAlignment="1" applyProtection="1">
      <alignment vertical="center"/>
      <protection locked="0"/>
    </xf>
    <xf numFmtId="1" fontId="14" fillId="0" borderId="8" xfId="30" applyNumberFormat="1" applyFont="1" applyFill="1" applyBorder="1" applyAlignment="1" applyProtection="1">
      <alignment vertical="center"/>
      <protection locked="0"/>
    </xf>
    <xf numFmtId="1" fontId="14" fillId="0" borderId="8" xfId="30" applyNumberFormat="1" applyFont="1" applyFill="1" applyBorder="1" applyAlignment="1" applyProtection="1">
      <alignment vertical="center"/>
      <protection/>
    </xf>
    <xf numFmtId="166" fontId="14" fillId="0" borderId="21" xfId="30" applyNumberFormat="1" applyFont="1" applyBorder="1" applyAlignment="1" applyProtection="1">
      <alignment vertical="center"/>
      <protection/>
    </xf>
    <xf numFmtId="0" fontId="22" fillId="0" borderId="1" xfId="30" applyFont="1" applyBorder="1" applyAlignment="1">
      <alignment wrapText="1"/>
      <protection/>
    </xf>
    <xf numFmtId="49" fontId="14" fillId="0" borderId="1" xfId="30" applyNumberFormat="1" applyFont="1" applyBorder="1" applyAlignment="1">
      <alignment horizontal="center" wrapText="1"/>
      <protection/>
    </xf>
    <xf numFmtId="1" fontId="14" fillId="3" borderId="1" xfId="30" applyNumberFormat="1" applyFont="1" applyFill="1" applyBorder="1" applyAlignment="1" applyProtection="1">
      <alignment vertical="center"/>
      <protection locked="0"/>
    </xf>
    <xf numFmtId="0" fontId="15" fillId="0" borderId="0" xfId="30" applyFont="1" applyBorder="1" applyAlignment="1" applyProtection="1">
      <alignment vertical="center" wrapText="1"/>
      <protection locked="0"/>
    </xf>
    <xf numFmtId="49" fontId="15" fillId="0" borderId="0" xfId="30" applyNumberFormat="1" applyFont="1" applyBorder="1" applyAlignment="1" applyProtection="1">
      <alignment horizontal="center" vertical="center" wrapText="1"/>
      <protection locked="0"/>
    </xf>
    <xf numFmtId="166" fontId="14" fillId="0" borderId="0" xfId="30" applyNumberFormat="1" applyFont="1" applyBorder="1" applyAlignment="1" applyProtection="1">
      <alignment vertical="center"/>
      <protection locked="0"/>
    </xf>
    <xf numFmtId="0" fontId="14" fillId="0" borderId="0" xfId="30" applyFont="1" applyBorder="1" applyProtection="1">
      <alignment/>
      <protection locked="0"/>
    </xf>
    <xf numFmtId="0" fontId="15" fillId="0" borderId="0" xfId="30" applyFont="1" applyBorder="1" applyAlignment="1" applyProtection="1">
      <alignment horizontal="left" wrapText="1"/>
      <protection locked="0"/>
    </xf>
    <xf numFmtId="49" fontId="15" fillId="0" borderId="0" xfId="30" applyNumberFormat="1" applyFont="1" applyBorder="1" applyAlignment="1" applyProtection="1">
      <alignment horizontal="center" wrapText="1"/>
      <protection locked="0"/>
    </xf>
    <xf numFmtId="0" fontId="15" fillId="0" borderId="0" xfId="30" applyFont="1" applyBorder="1" applyProtection="1">
      <alignment/>
      <protection locked="0"/>
    </xf>
    <xf numFmtId="0" fontId="21" fillId="0" borderId="0" xfId="30" applyFont="1" applyBorder="1" applyProtection="1">
      <alignment/>
      <protection locked="0"/>
    </xf>
    <xf numFmtId="0" fontId="14" fillId="0" borderId="0" xfId="30" applyFont="1" applyAlignment="1" applyProtection="1">
      <alignment wrapText="1"/>
      <protection locked="0"/>
    </xf>
    <xf numFmtId="49" fontId="14" fillId="0" borderId="0" xfId="30" applyNumberFormat="1" applyFont="1" applyAlignment="1" applyProtection="1">
      <alignment horizontal="center" wrapText="1"/>
      <protection locked="0"/>
    </xf>
    <xf numFmtId="0" fontId="14" fillId="0" borderId="0" xfId="30" applyFont="1" applyProtection="1">
      <alignment/>
      <protection locked="0"/>
    </xf>
    <xf numFmtId="0" fontId="14" fillId="0" borderId="0" xfId="26" applyFont="1">
      <alignment/>
      <protection/>
    </xf>
    <xf numFmtId="0" fontId="14" fillId="0" borderId="0" xfId="26" applyFont="1" applyProtection="1">
      <alignment/>
      <protection locked="0"/>
    </xf>
    <xf numFmtId="0" fontId="15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5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Border="1" applyAlignment="1" applyProtection="1">
      <alignment horizontal="center" vertical="top" wrapText="1"/>
      <protection/>
    </xf>
    <xf numFmtId="0" fontId="14" fillId="0" borderId="0" xfId="25" applyFont="1" applyProtection="1">
      <alignment/>
      <protection/>
    </xf>
    <xf numFmtId="0" fontId="15" fillId="0" borderId="0" xfId="25" applyFont="1" applyBorder="1" applyAlignment="1" applyProtection="1">
      <alignment vertical="top" wrapText="1"/>
      <protection/>
    </xf>
    <xf numFmtId="0" fontId="15" fillId="0" borderId="0" xfId="25" applyFont="1" applyAlignment="1" applyProtection="1">
      <alignment horizontal="left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0" xfId="26" applyFont="1">
      <alignment/>
      <protection/>
    </xf>
    <xf numFmtId="0" fontId="15" fillId="0" borderId="1" xfId="25" applyFont="1" applyBorder="1" applyAlignment="1" applyProtection="1">
      <alignment horizontal="center"/>
      <protection/>
    </xf>
    <xf numFmtId="0" fontId="15" fillId="0" borderId="1" xfId="25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vertical="top" wrapText="1"/>
      <protection/>
    </xf>
    <xf numFmtId="49" fontId="15" fillId="2" borderId="1" xfId="25" applyNumberFormat="1" applyFont="1" applyFill="1" applyBorder="1" applyAlignment="1" applyProtection="1">
      <alignment vertical="top" wrapText="1"/>
      <protection/>
    </xf>
    <xf numFmtId="0" fontId="14" fillId="2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3" borderId="1" xfId="25" applyNumberFormat="1" applyFont="1" applyFill="1" applyBorder="1" applyAlignment="1" applyProtection="1">
      <alignment vertical="center" wrapText="1"/>
      <protection locked="0"/>
    </xf>
    <xf numFmtId="0" fontId="14" fillId="0" borderId="1" xfId="25" applyFont="1" applyFill="1" applyBorder="1" applyAlignment="1" applyProtection="1">
      <alignment horizontal="center" vertical="center" wrapText="1"/>
      <protection/>
    </xf>
    <xf numFmtId="1" fontId="14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6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1" fontId="14" fillId="3" borderId="1" xfId="25" applyNumberFormat="1" applyFont="1" applyFill="1" applyBorder="1" applyAlignment="1" applyProtection="1">
      <alignment horizontal="center" vertical="center"/>
      <protection locked="0"/>
    </xf>
    <xf numFmtId="0" fontId="14" fillId="0" borderId="0" xfId="26" applyFont="1" applyAlignment="1" applyProtection="1">
      <alignment/>
      <protection/>
    </xf>
    <xf numFmtId="0" fontId="14" fillId="0" borderId="0" xfId="26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right"/>
      <protection/>
    </xf>
    <xf numFmtId="49" fontId="16" fillId="0" borderId="1" xfId="25" applyNumberFormat="1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center" vertical="center" wrapText="1"/>
      <protection/>
    </xf>
    <xf numFmtId="0" fontId="15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horizontal="left"/>
      <protection/>
    </xf>
    <xf numFmtId="1" fontId="16" fillId="3" borderId="1" xfId="25" applyNumberFormat="1" applyFont="1" applyFill="1" applyBorder="1" applyAlignment="1" applyProtection="1">
      <alignment vertical="center" wrapText="1"/>
      <protection locked="0"/>
    </xf>
    <xf numFmtId="1" fontId="16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6" fillId="0" borderId="19" xfId="25" applyNumberFormat="1" applyFont="1" applyBorder="1" applyAlignment="1" applyProtection="1">
      <alignment horizontal="center" vertical="center" wrapText="1"/>
      <protection/>
    </xf>
    <xf numFmtId="0" fontId="16" fillId="0" borderId="19" xfId="25" applyFont="1" applyBorder="1" applyAlignment="1" applyProtection="1">
      <alignment vertical="center" wrapText="1"/>
      <protection/>
    </xf>
    <xf numFmtId="0" fontId="14" fillId="0" borderId="19" xfId="25" applyFont="1" applyFill="1" applyBorder="1" applyAlignment="1" applyProtection="1">
      <alignment horizontal="center" vertical="center" wrapText="1"/>
      <protection/>
    </xf>
    <xf numFmtId="0" fontId="16" fillId="0" borderId="19" xfId="25" applyFont="1" applyBorder="1" applyAlignment="1" applyProtection="1">
      <alignment horizontal="center" vertical="center" wrapText="1"/>
      <protection/>
    </xf>
    <xf numFmtId="0" fontId="15" fillId="0" borderId="8" xfId="25" applyFont="1" applyBorder="1" applyAlignment="1" applyProtection="1">
      <alignment vertical="top" wrapText="1"/>
      <protection/>
    </xf>
    <xf numFmtId="49" fontId="14" fillId="2" borderId="8" xfId="25" applyNumberFormat="1" applyFont="1" applyFill="1" applyBorder="1" applyAlignment="1" applyProtection="1">
      <alignment horizontal="center" vertical="center" wrapText="1"/>
      <protection/>
    </xf>
    <xf numFmtId="1" fontId="14" fillId="2" borderId="15" xfId="25" applyNumberFormat="1" applyFont="1" applyFill="1" applyBorder="1" applyAlignment="1" applyProtection="1">
      <alignment vertical="center" wrapText="1"/>
      <protection/>
    </xf>
    <xf numFmtId="1" fontId="14" fillId="2" borderId="15" xfId="25" applyNumberFormat="1" applyFont="1" applyFill="1" applyBorder="1" applyAlignment="1" applyProtection="1">
      <alignment horizontal="center" vertical="center" wrapText="1"/>
      <protection/>
    </xf>
    <xf numFmtId="1" fontId="14" fillId="2" borderId="15" xfId="25" applyNumberFormat="1" applyFont="1" applyFill="1" applyBorder="1" applyAlignment="1" applyProtection="1">
      <alignment horizontal="left" vertical="center" wrapText="1"/>
      <protection/>
    </xf>
    <xf numFmtId="1" fontId="14" fillId="2" borderId="26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top"/>
      <protection/>
    </xf>
    <xf numFmtId="49" fontId="14" fillId="0" borderId="21" xfId="25" applyNumberFormat="1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vertical="center" wrapText="1"/>
      <protection/>
    </xf>
    <xf numFmtId="0" fontId="14" fillId="0" borderId="21" xfId="25" applyFont="1" applyFill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1" fontId="14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top"/>
      <protection/>
    </xf>
    <xf numFmtId="1" fontId="14" fillId="6" borderId="1" xfId="25" applyNumberFormat="1" applyFont="1" applyFill="1" applyBorder="1" applyAlignment="1" applyProtection="1">
      <alignment vertical="center" wrapText="1"/>
      <protection locked="0"/>
    </xf>
    <xf numFmtId="0" fontId="24" fillId="0" borderId="0" xfId="26" applyFont="1" applyProtection="1">
      <alignment/>
      <protection/>
    </xf>
    <xf numFmtId="0" fontId="24" fillId="0" borderId="0" xfId="26" applyFont="1">
      <alignment/>
      <protection/>
    </xf>
    <xf numFmtId="1" fontId="15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5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4" fillId="0" borderId="0" xfId="26" applyFont="1" applyAlignment="1" applyProtection="1">
      <alignment/>
      <protection locked="0"/>
    </xf>
    <xf numFmtId="49" fontId="14" fillId="0" borderId="0" xfId="26" applyNumberFormat="1" applyFont="1">
      <alignment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5" fillId="0" borderId="0" xfId="22" applyFont="1" applyAlignment="1" applyProtection="1">
      <alignment horizontal="center" vertical="center"/>
      <protection/>
    </xf>
    <xf numFmtId="49" fontId="15" fillId="0" borderId="0" xfId="22" applyNumberFormat="1" applyFont="1" applyAlignment="1" applyProtection="1">
      <alignment horizontal="center" vertical="center"/>
      <protection/>
    </xf>
    <xf numFmtId="1" fontId="15" fillId="0" borderId="0" xfId="22" applyNumberFormat="1" applyFont="1" applyAlignment="1" applyProtection="1">
      <alignment horizontal="center" vertical="center"/>
      <protection/>
    </xf>
    <xf numFmtId="1" fontId="14" fillId="0" borderId="0" xfId="26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5" fillId="0" borderId="0" xfId="25" applyFont="1" applyAlignment="1" applyProtection="1">
      <alignment horizontal="left" vertical="top"/>
      <protection/>
    </xf>
    <xf numFmtId="1" fontId="14" fillId="0" borderId="0" xfId="26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5" fillId="0" borderId="0" xfId="25" applyNumberFormat="1" applyFont="1" applyBorder="1" applyAlignment="1" applyProtection="1">
      <alignment vertical="top" wrapText="1"/>
      <protection/>
    </xf>
    <xf numFmtId="1" fontId="14" fillId="0" borderId="0" xfId="25" applyNumberFormat="1" applyFont="1" applyBorder="1" applyAlignment="1" applyProtection="1">
      <alignment vertical="top" wrapText="1"/>
      <protection locked="0"/>
    </xf>
    <xf numFmtId="1" fontId="14" fillId="0" borderId="0" xfId="25" applyNumberFormat="1" applyFont="1" applyBorder="1" applyAlignment="1">
      <alignment vertical="top" wrapText="1"/>
      <protection/>
    </xf>
    <xf numFmtId="0" fontId="15" fillId="0" borderId="0" xfId="22" applyFont="1" applyAlignment="1" applyProtection="1">
      <alignment horizontal="left" vertical="center" wrapText="1"/>
      <protection/>
    </xf>
    <xf numFmtId="49" fontId="15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5" fillId="0" borderId="0" xfId="22" applyFont="1" applyProtection="1">
      <alignment/>
      <protection/>
    </xf>
    <xf numFmtId="0" fontId="15" fillId="0" borderId="8" xfId="22" applyFont="1" applyBorder="1" applyAlignment="1" applyProtection="1">
      <alignment horizontal="center" vertical="center" wrapText="1"/>
      <protection/>
    </xf>
    <xf numFmtId="49" fontId="15" fillId="0" borderId="19" xfId="22" applyNumberFormat="1" applyFont="1" applyBorder="1" applyAlignment="1" applyProtection="1">
      <alignment horizontal="center" vertical="center" wrapText="1"/>
      <protection/>
    </xf>
    <xf numFmtId="1" fontId="15" fillId="0" borderId="26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0" fontId="15" fillId="0" borderId="0" xfId="26" applyFont="1" applyProtection="1">
      <alignment/>
      <protection/>
    </xf>
    <xf numFmtId="49" fontId="15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1" xfId="22" applyFont="1" applyBorder="1" applyAlignment="1" applyProtection="1">
      <alignment horizontal="left" vertical="center" wrapText="1"/>
      <protection/>
    </xf>
    <xf numFmtId="0" fontId="21" fillId="0" borderId="1" xfId="22" applyFont="1" applyBorder="1" applyProtection="1">
      <alignment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1" fontId="14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22" fillId="0" borderId="1" xfId="22" applyFont="1" applyBorder="1" applyAlignment="1" applyProtection="1">
      <alignment horizontal="left" vertical="center" wrapText="1"/>
      <protection/>
    </xf>
    <xf numFmtId="0" fontId="16" fillId="0" borderId="1" xfId="22" applyFont="1" applyBorder="1" applyAlignment="1" applyProtection="1">
      <alignment horizontal="right" vertical="center" wrapText="1"/>
      <protection/>
    </xf>
    <xf numFmtId="1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Fill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6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5" fillId="0" borderId="26" xfId="22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22" fillId="0" borderId="1" xfId="22" applyFont="1" applyBorder="1" applyAlignment="1" applyProtection="1">
      <alignment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3" borderId="1" xfId="22" applyNumberFormat="1" applyFont="1" applyFill="1" applyBorder="1" applyAlignment="1" applyProtection="1">
      <alignment horizontal="right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0" fontId="15" fillId="0" borderId="0" xfId="22" applyFont="1" applyBorder="1" applyAlignment="1" applyProtection="1">
      <alignment horizontal="center"/>
      <protection/>
    </xf>
    <xf numFmtId="0" fontId="15" fillId="0" borderId="0" xfId="26" applyFont="1" applyAlignment="1" applyProtection="1">
      <alignment horizontal="center"/>
      <protection/>
    </xf>
    <xf numFmtId="0" fontId="15" fillId="0" borderId="0" xfId="26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6" fillId="0" borderId="1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6" applyNumberFormat="1" applyFont="1" applyProtection="1">
      <alignment/>
      <protection locked="0"/>
    </xf>
    <xf numFmtId="49" fontId="14" fillId="0" borderId="0" xfId="26" applyNumberFormat="1" applyFont="1" applyProtection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 wrapText="1"/>
      <protection locked="0"/>
    </xf>
    <xf numFmtId="0" fontId="15" fillId="0" borderId="0" xfId="23" applyFont="1" applyProtection="1">
      <alignment/>
      <protection locked="0"/>
    </xf>
    <xf numFmtId="0" fontId="15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5" fillId="0" borderId="0" xfId="25" applyFont="1" applyBorder="1" applyAlignment="1" applyProtection="1">
      <alignment vertical="top"/>
      <protection/>
    </xf>
    <xf numFmtId="49" fontId="15" fillId="0" borderId="0" xfId="25" applyNumberFormat="1" applyFont="1" applyBorder="1" applyAlignment="1" applyProtection="1">
      <alignment vertical="top" wrapText="1"/>
      <protection/>
    </xf>
    <xf numFmtId="0" fontId="15" fillId="0" borderId="8" xfId="23" applyFont="1" applyBorder="1" applyAlignment="1" applyProtection="1">
      <alignment horizontal="center" vertical="center" wrapText="1"/>
      <protection/>
    </xf>
    <xf numFmtId="49" fontId="15" fillId="0" borderId="19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49" fontId="15" fillId="0" borderId="27" xfId="23" applyNumberFormat="1" applyFont="1" applyBorder="1" applyAlignment="1" applyProtection="1">
      <alignment horizontal="center" vertical="center" wrapText="1"/>
      <protection/>
    </xf>
    <xf numFmtId="0" fontId="15" fillId="0" borderId="19" xfId="23" applyFont="1" applyBorder="1" applyAlignment="1" applyProtection="1">
      <alignment horizontal="center" vertical="center" wrapText="1"/>
      <protection/>
    </xf>
    <xf numFmtId="0" fontId="15" fillId="0" borderId="26" xfId="23" applyFont="1" applyBorder="1" applyAlignment="1" applyProtection="1">
      <alignment horizontal="center" vertical="center" wrapText="1"/>
      <protection/>
    </xf>
    <xf numFmtId="168" fontId="15" fillId="0" borderId="1" xfId="17" applyFont="1" applyFill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4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23" applyFont="1" applyBorder="1" applyAlignment="1" applyProtection="1">
      <alignment horizontal="right" vertical="center" wrapText="1"/>
      <protection/>
    </xf>
    <xf numFmtId="49" fontId="16" fillId="0" borderId="1" xfId="23" applyNumberFormat="1" applyFont="1" applyBorder="1" applyAlignment="1" applyProtection="1">
      <alignment horizontal="center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6" applyNumberFormat="1" applyFont="1" applyBorder="1" applyProtection="1">
      <alignment/>
      <protection/>
    </xf>
    <xf numFmtId="1" fontId="14" fillId="3" borderId="1" xfId="26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0" xfId="23" applyFont="1" applyBorder="1" applyAlignment="1" applyProtection="1">
      <alignment horizontal="right" vertical="center" wrapText="1"/>
      <protection/>
    </xf>
    <xf numFmtId="49" fontId="15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horizontal="left" vertical="center" wrapText="1"/>
      <protection locked="0"/>
    </xf>
    <xf numFmtId="0" fontId="15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67" fontId="15" fillId="0" borderId="0" xfId="25" applyNumberFormat="1" applyFont="1" applyBorder="1" applyAlignment="1" applyProtection="1">
      <alignment horizontal="center" vertical="top" wrapText="1"/>
      <protection/>
    </xf>
    <xf numFmtId="49" fontId="15" fillId="0" borderId="0" xfId="23" applyNumberFormat="1" applyFont="1" applyBorder="1" applyAlignment="1" applyProtection="1">
      <alignment horizontal="center" vertical="center" wrapText="1"/>
      <protection locked="0"/>
    </xf>
    <xf numFmtId="1" fontId="15" fillId="0" borderId="0" xfId="23" applyNumberFormat="1" applyFont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center" vertical="center" wrapText="1"/>
      <protection/>
    </xf>
    <xf numFmtId="167" fontId="15" fillId="0" borderId="0" xfId="25" applyNumberFormat="1" applyFont="1" applyBorder="1" applyAlignment="1" applyProtection="1">
      <alignment horizontal="left" vertical="top" wrapText="1"/>
      <protection/>
    </xf>
    <xf numFmtId="0" fontId="15" fillId="0" borderId="0" xfId="22" applyFont="1" applyBorder="1" applyAlignment="1" applyProtection="1">
      <alignment horizontal="left" vertical="center" wrapText="1"/>
      <protection locked="0"/>
    </xf>
    <xf numFmtId="0" fontId="15" fillId="0" borderId="1" xfId="22" applyFont="1" applyBorder="1" applyAlignment="1" applyProtection="1">
      <alignment horizontal="center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5" applyNumberFormat="1" applyFont="1" applyBorder="1" applyAlignment="1" applyProtection="1">
      <alignment horizontal="center" vertical="top" wrapText="1"/>
      <protection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165" fontId="14" fillId="0" borderId="13" xfId="27" applyNumberFormat="1" applyFont="1" applyBorder="1" applyAlignment="1" applyProtection="1">
      <alignment horizontal="left" vertical="top" wrapText="1"/>
      <protection/>
    </xf>
    <xf numFmtId="0" fontId="15" fillId="0" borderId="0" xfId="29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vertical="top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 applyProtection="1">
      <alignment horizontal="center" vertical="center" wrapText="1"/>
      <protection/>
    </xf>
    <xf numFmtId="0" fontId="15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15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wrapText="1"/>
      <protection locked="0"/>
    </xf>
    <xf numFmtId="0" fontId="15" fillId="0" borderId="0" xfId="30" applyFont="1" applyBorder="1" applyAlignment="1" applyProtection="1">
      <alignment horizontal="left" vertical="center" wrapText="1"/>
      <protection locked="0"/>
    </xf>
    <xf numFmtId="0" fontId="15" fillId="0" borderId="0" xfId="30" applyFont="1" applyBorder="1" applyAlignment="1" applyProtection="1">
      <alignment horizontal="left"/>
      <protection locked="0"/>
    </xf>
    <xf numFmtId="167" fontId="15" fillId="0" borderId="13" xfId="27" applyNumberFormat="1" applyFont="1" applyBorder="1" applyAlignment="1" applyProtection="1">
      <alignment horizontal="left" vertical="top" wrapText="1"/>
      <protection/>
    </xf>
    <xf numFmtId="0" fontId="15" fillId="0" borderId="26" xfId="30" applyFont="1" applyBorder="1" applyAlignment="1">
      <alignment horizontal="center" vertical="center" wrapText="1"/>
      <protection/>
    </xf>
    <xf numFmtId="0" fontId="15" fillId="0" borderId="8" xfId="30" applyFont="1" applyBorder="1" applyAlignment="1">
      <alignment horizontal="center" vertical="center" wrapText="1"/>
      <protection/>
    </xf>
    <xf numFmtId="0" fontId="15" fillId="0" borderId="1" xfId="30" applyFont="1" applyBorder="1" applyAlignment="1">
      <alignment horizontal="center" vertical="center" wrapText="1"/>
      <protection/>
    </xf>
    <xf numFmtId="0" fontId="15" fillId="0" borderId="0" xfId="30" applyFont="1" applyBorder="1" applyAlignment="1">
      <alignment horizontal="center" wrapText="1"/>
      <protection/>
    </xf>
    <xf numFmtId="0" fontId="15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21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5" fillId="0" borderId="0" xfId="25" applyFont="1" applyBorder="1" applyAlignment="1" applyProtection="1">
      <alignment horizontal="left"/>
      <protection locked="0"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/>
      <protection/>
    </xf>
    <xf numFmtId="0" fontId="14" fillId="0" borderId="0" xfId="25" applyFont="1" applyBorder="1" applyAlignment="1" applyProtection="1">
      <alignment horizontal="right" vertical="top" wrapText="1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5" fillId="0" borderId="0" xfId="25" applyFont="1" applyBorder="1" applyAlignment="1" applyProtection="1">
      <alignment horizontal="left"/>
      <protection/>
    </xf>
    <xf numFmtId="168" fontId="15" fillId="0" borderId="1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0" fontId="15" fillId="0" borderId="0" xfId="23" applyFont="1" applyBorder="1" applyAlignment="1" applyProtection="1">
      <alignment horizontal="center" vertical="center" wrapText="1"/>
      <protection locked="0"/>
    </xf>
    <xf numFmtId="0" fontId="15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5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C16" sqref="C16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7" t="s">
        <v>1</v>
      </c>
      <c r="B3" s="567"/>
      <c r="C3" s="567"/>
      <c r="D3" s="567"/>
      <c r="E3" s="14" t="s">
        <v>2</v>
      </c>
      <c r="F3" s="15" t="s">
        <v>3</v>
      </c>
      <c r="G3" s="10"/>
      <c r="H3" s="16">
        <v>130277328</v>
      </c>
    </row>
    <row r="4" spans="1:8" ht="15">
      <c r="A4" s="567" t="s">
        <v>4</v>
      </c>
      <c r="B4" s="567"/>
      <c r="C4" s="567"/>
      <c r="D4" s="567"/>
      <c r="E4" s="17" t="s">
        <v>5</v>
      </c>
      <c r="F4" s="566" t="s">
        <v>6</v>
      </c>
      <c r="G4" s="566"/>
      <c r="H4" s="16">
        <v>1059</v>
      </c>
    </row>
    <row r="5" spans="1:8" ht="15">
      <c r="A5" s="567" t="s">
        <v>7</v>
      </c>
      <c r="B5" s="567"/>
      <c r="C5" s="567"/>
      <c r="D5" s="567"/>
      <c r="E5" s="18" t="s">
        <v>862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-26</v>
      </c>
      <c r="H14" s="50">
        <v>-103</v>
      </c>
    </row>
    <row r="15" spans="1:8" ht="15">
      <c r="A15" s="38" t="s">
        <v>38</v>
      </c>
      <c r="B15" s="44" t="s">
        <v>39</v>
      </c>
      <c r="C15" s="45">
        <v>9</v>
      </c>
      <c r="D15" s="45">
        <v>14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181</v>
      </c>
      <c r="D16" s="45">
        <v>81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1173</v>
      </c>
      <c r="H17" s="53">
        <f>H11+H14+H15+H16</f>
        <v>1096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190</v>
      </c>
      <c r="D19" s="59">
        <f>SUM(D11:D18)</f>
        <v>95</v>
      </c>
      <c r="E19" s="40" t="s">
        <v>55</v>
      </c>
      <c r="F19" s="46" t="s">
        <v>56</v>
      </c>
      <c r="G19" s="47">
        <v>655</v>
      </c>
      <c r="H19" s="47">
        <v>82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188</v>
      </c>
      <c r="H20" s="60">
        <v>188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95</v>
      </c>
      <c r="H21" s="63">
        <f>SUM(H22:H24)</f>
        <v>93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8</v>
      </c>
      <c r="H22" s="47">
        <v>6</v>
      </c>
    </row>
    <row r="23" spans="1:13" ht="15">
      <c r="A23" s="38" t="s">
        <v>68</v>
      </c>
      <c r="B23" s="44" t="s">
        <v>69</v>
      </c>
      <c r="C23" s="45">
        <v>827</v>
      </c>
      <c r="D23" s="45">
        <v>728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126</v>
      </c>
      <c r="D24" s="45">
        <v>91</v>
      </c>
      <c r="E24" s="40" t="s">
        <v>74</v>
      </c>
      <c r="F24" s="46" t="s">
        <v>75</v>
      </c>
      <c r="G24" s="47">
        <v>87</v>
      </c>
      <c r="H24" s="47">
        <v>87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938</v>
      </c>
      <c r="H25" s="53">
        <f>H19+H20+H21</f>
        <v>363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>
        <v>311</v>
      </c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1264</v>
      </c>
      <c r="D27" s="59">
        <f>SUM(D23:D26)</f>
        <v>819</v>
      </c>
      <c r="E27" s="66" t="s">
        <v>85</v>
      </c>
      <c r="F27" s="46" t="s">
        <v>86</v>
      </c>
      <c r="G27" s="53">
        <f>SUM(G28:G30)</f>
        <v>-374</v>
      </c>
      <c r="H27" s="53">
        <f>SUM(H28:H30)</f>
        <v>-31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8</v>
      </c>
      <c r="H28" s="47">
        <v>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-382</v>
      </c>
      <c r="H29" s="50">
        <v>-39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190</v>
      </c>
      <c r="H31" s="47">
        <v>2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-184</v>
      </c>
      <c r="H33" s="53">
        <f>H27+H31+H32</f>
        <v>-29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1927</v>
      </c>
      <c r="H36" s="53">
        <f>H25+H17+H33</f>
        <v>1430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1454</v>
      </c>
      <c r="D55" s="59">
        <f>D19+D20+D21+D27+D32+D45+D51+D53+D54</f>
        <v>914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146</v>
      </c>
      <c r="H61" s="53">
        <f>SUM(H62:H68)</f>
        <v>147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/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4</v>
      </c>
      <c r="H64" s="47">
        <v>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77</v>
      </c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37</v>
      </c>
      <c r="H66" s="47">
        <v>141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9</v>
      </c>
      <c r="H67" s="47"/>
    </row>
    <row r="68" spans="1:8" ht="15">
      <c r="A68" s="38" t="s">
        <v>213</v>
      </c>
      <c r="B68" s="44" t="s">
        <v>214</v>
      </c>
      <c r="C68" s="45">
        <v>98</v>
      </c>
      <c r="D68" s="45">
        <v>12</v>
      </c>
      <c r="E68" s="40" t="s">
        <v>215</v>
      </c>
      <c r="F68" s="46" t="s">
        <v>216</v>
      </c>
      <c r="G68" s="47">
        <v>19</v>
      </c>
      <c r="H68" s="47">
        <v>5</v>
      </c>
    </row>
    <row r="69" spans="1:8" ht="15">
      <c r="A69" s="38" t="s">
        <v>217</v>
      </c>
      <c r="B69" s="44" t="s">
        <v>218</v>
      </c>
      <c r="C69" s="45">
        <v>90</v>
      </c>
      <c r="D69" s="45">
        <v>28</v>
      </c>
      <c r="E69" s="62" t="s">
        <v>80</v>
      </c>
      <c r="F69" s="46" t="s">
        <v>219</v>
      </c>
      <c r="G69" s="47"/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146</v>
      </c>
      <c r="H71" s="94">
        <f>H59+H60+H61+H69+H70</f>
        <v>147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2</v>
      </c>
      <c r="D72" s="45">
        <v>2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8</v>
      </c>
      <c r="D74" s="45">
        <v>6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198</v>
      </c>
      <c r="D75" s="59">
        <f>SUM(D67:D74)</f>
        <v>48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68</v>
      </c>
      <c r="D78" s="59">
        <f>SUM(D79:D81)</f>
        <v>282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>
        <v>68</v>
      </c>
      <c r="D79" s="45">
        <v>230</v>
      </c>
      <c r="E79" s="62" t="s">
        <v>244</v>
      </c>
      <c r="F79" s="76" t="s">
        <v>245</v>
      </c>
      <c r="G79" s="106">
        <f>G71+G74+G75+G76</f>
        <v>146</v>
      </c>
      <c r="H79" s="106">
        <f>H71+H74+H75+H76</f>
        <v>147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>
        <v>52</v>
      </c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>
        <v>42</v>
      </c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>
        <v>58</v>
      </c>
      <c r="D83" s="45">
        <v>69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126</v>
      </c>
      <c r="D84" s="59">
        <f>D83+D82+D78</f>
        <v>393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23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272</v>
      </c>
      <c r="D88" s="45">
        <v>217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295</v>
      </c>
      <c r="D91" s="59">
        <f>SUM(D87:D90)</f>
        <v>222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619</v>
      </c>
      <c r="D93" s="59">
        <f>D64+D75+D84+D91+D92</f>
        <v>663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2073</v>
      </c>
      <c r="D94" s="114">
        <f>D93+D55</f>
        <v>1577</v>
      </c>
      <c r="E94" s="115" t="s">
        <v>272</v>
      </c>
      <c r="F94" s="116" t="s">
        <v>273</v>
      </c>
      <c r="G94" s="117">
        <f>G36+G39+G55+G79</f>
        <v>2073</v>
      </c>
      <c r="H94" s="117">
        <f>H36+H39+H55+H79</f>
        <v>1577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863</v>
      </c>
      <c r="B98" s="125"/>
      <c r="C98" s="568" t="s">
        <v>868</v>
      </c>
      <c r="D98" s="568"/>
      <c r="E98" s="568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68" t="s">
        <v>275</v>
      </c>
      <c r="D100" s="568"/>
      <c r="E100" s="568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5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3 G43:H48 C44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8"/>
  <sheetViews>
    <sheetView workbookViewId="0" topLeftCell="A1">
      <selection activeCell="A1" sqref="A1:IV16384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73" t="s">
        <v>276</v>
      </c>
      <c r="B1" s="573"/>
      <c r="C1" s="573"/>
      <c r="D1" s="573"/>
      <c r="E1" s="573"/>
      <c r="F1" s="573"/>
      <c r="G1" s="133"/>
      <c r="H1" s="133"/>
    </row>
    <row r="2" spans="1:8" ht="15">
      <c r="A2" s="134" t="s">
        <v>1</v>
      </c>
      <c r="B2" s="574" t="str">
        <f>'справка _1_БАЛАНС'!E3</f>
        <v>ИНВЕСТОР.БГ АД</v>
      </c>
      <c r="C2" s="574"/>
      <c r="D2" s="574"/>
      <c r="E2" s="574"/>
      <c r="F2" s="575" t="s">
        <v>3</v>
      </c>
      <c r="G2" s="575"/>
      <c r="H2" s="135">
        <f>'справка _1_БАЛАНС'!H3</f>
        <v>130277328</v>
      </c>
    </row>
    <row r="3" spans="1:8" ht="15">
      <c r="A3" s="134" t="s">
        <v>277</v>
      </c>
      <c r="B3" s="574" t="str">
        <f>'справка _1_БАЛАНС'!E4</f>
        <v> </v>
      </c>
      <c r="C3" s="574"/>
      <c r="D3" s="574"/>
      <c r="E3" s="574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9" t="str">
        <f>'справка _1_БАЛАНС'!E5</f>
        <v>ДЕВЕТМЕСЕЧИЕ 2007 ГОДИНА</v>
      </c>
      <c r="C4" s="569"/>
      <c r="D4" s="569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47</v>
      </c>
      <c r="D9" s="154">
        <v>18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286</v>
      </c>
      <c r="D10" s="154">
        <v>177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51</v>
      </c>
      <c r="D11" s="154">
        <v>41</v>
      </c>
      <c r="E11" s="157" t="s">
        <v>295</v>
      </c>
      <c r="F11" s="155" t="s">
        <v>296</v>
      </c>
      <c r="G11" s="156">
        <v>900</v>
      </c>
      <c r="H11" s="156">
        <v>392</v>
      </c>
    </row>
    <row r="12" spans="1:8" ht="12">
      <c r="A12" s="152" t="s">
        <v>297</v>
      </c>
      <c r="B12" s="153" t="s">
        <v>298</v>
      </c>
      <c r="C12" s="154">
        <v>179</v>
      </c>
      <c r="D12" s="154">
        <v>79</v>
      </c>
      <c r="E12" s="157" t="s">
        <v>80</v>
      </c>
      <c r="F12" s="155" t="s">
        <v>299</v>
      </c>
      <c r="G12" s="156"/>
      <c r="H12" s="156"/>
    </row>
    <row r="13" spans="1:18" ht="12">
      <c r="A13" s="152" t="s">
        <v>300</v>
      </c>
      <c r="B13" s="153" t="s">
        <v>301</v>
      </c>
      <c r="C13" s="154">
        <v>68</v>
      </c>
      <c r="D13" s="154">
        <v>19</v>
      </c>
      <c r="E13" s="158" t="s">
        <v>53</v>
      </c>
      <c r="F13" s="159" t="s">
        <v>302</v>
      </c>
      <c r="G13" s="148">
        <f>SUM(G9:G12)</f>
        <v>900</v>
      </c>
      <c r="H13" s="148">
        <f>SUM(H9:H12)</f>
        <v>392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65</v>
      </c>
      <c r="D16" s="162">
        <v>52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696</v>
      </c>
      <c r="D19" s="168">
        <f>SUM(D9:D15)+D16</f>
        <v>386</v>
      </c>
      <c r="E19" s="147" t="s">
        <v>319</v>
      </c>
      <c r="F19" s="160" t="s">
        <v>320</v>
      </c>
      <c r="G19" s="156">
        <v>14</v>
      </c>
      <c r="H19" s="156">
        <v>37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>
        <v>20</v>
      </c>
      <c r="H21" s="156"/>
    </row>
    <row r="22" spans="1:8" ht="24">
      <c r="A22" s="147" t="s">
        <v>326</v>
      </c>
      <c r="B22" s="170" t="s">
        <v>327</v>
      </c>
      <c r="C22" s="154"/>
      <c r="D22" s="154"/>
      <c r="E22" s="147" t="s">
        <v>328</v>
      </c>
      <c r="F22" s="160" t="s">
        <v>329</v>
      </c>
      <c r="G22" s="156"/>
      <c r="H22" s="156"/>
    </row>
    <row r="23" spans="1:8" ht="24">
      <c r="A23" s="152" t="s">
        <v>330</v>
      </c>
      <c r="B23" s="170" t="s">
        <v>331</v>
      </c>
      <c r="C23" s="154">
        <v>45</v>
      </c>
      <c r="D23" s="154">
        <v>6</v>
      </c>
      <c r="E23" s="152" t="s">
        <v>332</v>
      </c>
      <c r="F23" s="160" t="s">
        <v>333</v>
      </c>
      <c r="G23" s="156"/>
      <c r="H23" s="156"/>
    </row>
    <row r="24" spans="1:18" ht="12">
      <c r="A24" s="152" t="s">
        <v>334</v>
      </c>
      <c r="B24" s="170" t="s">
        <v>335</v>
      </c>
      <c r="C24" s="154">
        <v>1</v>
      </c>
      <c r="D24" s="154"/>
      <c r="E24" s="158" t="s">
        <v>105</v>
      </c>
      <c r="F24" s="163" t="s">
        <v>336</v>
      </c>
      <c r="G24" s="148">
        <f>SUM(G19:G23)</f>
        <v>34</v>
      </c>
      <c r="H24" s="148">
        <f>SUM(H19:H23)</f>
        <v>37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2</v>
      </c>
      <c r="D25" s="154">
        <v>3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48</v>
      </c>
      <c r="D26" s="168">
        <f>SUM(D22:D25)</f>
        <v>9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744</v>
      </c>
      <c r="D28" s="151">
        <f>D26+D19</f>
        <v>395</v>
      </c>
      <c r="E28" s="145" t="s">
        <v>341</v>
      </c>
      <c r="F28" s="163" t="s">
        <v>342</v>
      </c>
      <c r="G28" s="148">
        <f>G13+G15+G24</f>
        <v>934</v>
      </c>
      <c r="H28" s="148">
        <f>H13+H15+H24</f>
        <v>429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190</v>
      </c>
      <c r="D30" s="151">
        <f>IF((H28-D28)&gt;0,H28-D28,0)</f>
        <v>34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744</v>
      </c>
      <c r="D33" s="168">
        <f>D28+D31+D32</f>
        <v>395</v>
      </c>
      <c r="E33" s="145" t="s">
        <v>357</v>
      </c>
      <c r="F33" s="163" t="s">
        <v>358</v>
      </c>
      <c r="G33" s="172">
        <f>G32+G31+G28</f>
        <v>934</v>
      </c>
      <c r="H33" s="172">
        <f>H32+H31+H28</f>
        <v>429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190</v>
      </c>
      <c r="D34" s="151">
        <f>IF((H33-D33)&gt;0,H33-D33,0)</f>
        <v>34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/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/>
      <c r="D37" s="179"/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190</v>
      </c>
      <c r="D39" s="184">
        <f>+IF((H33-D33-D35)&gt;0,H33-D33-D35,0)</f>
        <v>34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190</v>
      </c>
      <c r="D41" s="146">
        <f>IF(H39=0,IF(D39-D40&gt;0,D39-D40+H40,0),IF(H39-H40&lt;0,H40-H39+D39,0))</f>
        <v>34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934</v>
      </c>
      <c r="D42" s="172">
        <f>D33+D35+D39</f>
        <v>429</v>
      </c>
      <c r="E42" s="175" t="s">
        <v>384</v>
      </c>
      <c r="F42" s="183" t="s">
        <v>385</v>
      </c>
      <c r="G42" s="172">
        <f>G39+G33</f>
        <v>934</v>
      </c>
      <c r="H42" s="172">
        <f>H39+H33</f>
        <v>429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70" t="s">
        <v>386</v>
      </c>
      <c r="B45" s="570"/>
      <c r="C45" s="570"/>
      <c r="D45" s="570"/>
      <c r="E45" s="570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">
      <c r="A48" s="194" t="s">
        <v>387</v>
      </c>
      <c r="B48" s="195">
        <v>39355</v>
      </c>
      <c r="C48" s="196" t="s">
        <v>388</v>
      </c>
      <c r="D48" s="571" t="s">
        <v>869</v>
      </c>
      <c r="E48" s="571"/>
      <c r="F48" s="571"/>
      <c r="G48" s="571"/>
      <c r="H48" s="571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72" t="s">
        <v>390</v>
      </c>
      <c r="E50" s="572"/>
      <c r="F50" s="572"/>
      <c r="G50" s="572"/>
      <c r="H50" s="572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C14 G9:H10 G11 G12:H12 G15:H16 C17:C18 G19 G20:H23 C22: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4 H11 D17:D18 H19 D22:D2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tabSelected="1" workbookViewId="0" topLeftCell="A4">
      <selection activeCell="C23" sqref="C23"/>
    </sheetView>
  </sheetViews>
  <sheetFormatPr defaultColWidth="9.00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76" t="s">
        <v>391</v>
      </c>
      <c r="B2" s="576"/>
      <c r="C2" s="576"/>
      <c r="D2" s="576"/>
      <c r="E2" s="576"/>
      <c r="F2" s="576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 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ДЕВЕТМЕСЕЧИЕ 2007 ГОДИНА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1008</v>
      </c>
      <c r="D10" s="230">
        <v>425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-545</v>
      </c>
      <c r="D11" s="230">
        <v>-296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-187</v>
      </c>
      <c r="D13" s="230">
        <v>-219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-87</v>
      </c>
      <c r="D14" s="230">
        <v>-27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/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5</v>
      </c>
      <c r="D16" s="230">
        <v>18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11</v>
      </c>
      <c r="D19" s="230">
        <v>-1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205</v>
      </c>
      <c r="D20" s="226">
        <f>SUM(D10:D19)</f>
        <v>-100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-586</v>
      </c>
      <c r="D22" s="230">
        <v>-91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>
        <v>-69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-586</v>
      </c>
      <c r="D32" s="226">
        <f>SUM(D22:D31)</f>
        <v>-160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218</v>
      </c>
      <c r="D34" s="230"/>
      <c r="E34" s="227"/>
      <c r="F34" s="227"/>
    </row>
    <row r="35" spans="1:6" ht="12">
      <c r="A35" s="233" t="s">
        <v>442</v>
      </c>
      <c r="B35" s="229" t="s">
        <v>443</v>
      </c>
      <c r="C35" s="230"/>
      <c r="D35" s="230">
        <v>-139</v>
      </c>
      <c r="E35" s="227"/>
      <c r="F35" s="227"/>
    </row>
    <row r="36" spans="1:6" ht="12">
      <c r="A36" s="228" t="s">
        <v>444</v>
      </c>
      <c r="B36" s="229" t="s">
        <v>445</v>
      </c>
      <c r="C36" s="230">
        <v>82</v>
      </c>
      <c r="D36" s="230">
        <v>22</v>
      </c>
      <c r="E36" s="227"/>
      <c r="F36" s="227"/>
    </row>
    <row r="37" spans="1:6" ht="12">
      <c r="A37" s="228" t="s">
        <v>446</v>
      </c>
      <c r="B37" s="229" t="s">
        <v>447</v>
      </c>
      <c r="C37" s="230">
        <v>-71</v>
      </c>
      <c r="D37" s="230"/>
      <c r="E37" s="227"/>
      <c r="F37" s="227"/>
    </row>
    <row r="38" spans="1:6" ht="12">
      <c r="A38" s="228" t="s">
        <v>448</v>
      </c>
      <c r="B38" s="229" t="s">
        <v>449</v>
      </c>
      <c r="C38" s="230"/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>
        <v>227</v>
      </c>
      <c r="D41" s="230">
        <v>385</v>
      </c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456</v>
      </c>
      <c r="D42" s="226">
        <f>SUM(D34:D41)</f>
        <v>268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75</v>
      </c>
      <c r="D43" s="226">
        <f>D42+D32+D20</f>
        <v>8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222</v>
      </c>
      <c r="D44" s="241">
        <v>59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297</v>
      </c>
      <c r="D45" s="226">
        <f>D44+D43</f>
        <v>67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295</v>
      </c>
      <c r="D46" s="242">
        <v>67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">
      <c r="A49" s="245" t="s">
        <v>864</v>
      </c>
      <c r="B49" s="246"/>
      <c r="C49" s="208"/>
      <c r="D49" s="247"/>
      <c r="E49" s="248"/>
      <c r="G49" s="232"/>
      <c r="H49" s="232"/>
    </row>
    <row r="50" spans="1:8" ht="12">
      <c r="A50" s="207"/>
      <c r="B50" s="246" t="s">
        <v>868</v>
      </c>
      <c r="C50" s="577"/>
      <c r="D50" s="577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6" t="s">
        <v>275</v>
      </c>
      <c r="C52" s="577"/>
      <c r="D52" s="577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 C46:C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D40 C4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D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:D19 D22:D31 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6"/>
  <sheetViews>
    <sheetView workbookViewId="0" topLeftCell="A13">
      <selection activeCell="I36" sqref="I36"/>
    </sheetView>
  </sheetViews>
  <sheetFormatPr defaultColWidth="9.00390625" defaultRowHeight="12.75"/>
  <cols>
    <col min="1" max="1" width="48.375" style="249" customWidth="1"/>
    <col min="2" max="2" width="8.25390625" style="250" customWidth="1"/>
    <col min="3" max="3" width="9.125" style="251" customWidth="1"/>
    <col min="4" max="4" width="9.25390625" style="251" customWidth="1"/>
    <col min="5" max="5" width="8.75390625" style="251" customWidth="1"/>
    <col min="6" max="6" width="7.375" style="251" customWidth="1"/>
    <col min="7" max="7" width="9.75390625" style="251" customWidth="1"/>
    <col min="8" max="8" width="7.375" style="251" customWidth="1"/>
    <col min="9" max="9" width="8.25390625" style="251" customWidth="1"/>
    <col min="10" max="10" width="8.00390625" style="251" customWidth="1"/>
    <col min="11" max="11" width="11.125" style="251" customWidth="1"/>
    <col min="12" max="12" width="12.875" style="251" customWidth="1"/>
    <col min="13" max="13" width="15.875" style="251" customWidth="1"/>
    <col min="14" max="14" width="11.00390625" style="251" customWidth="1"/>
    <col min="15" max="16384" width="9.25390625" style="251" customWidth="1"/>
  </cols>
  <sheetData>
    <row r="1" spans="1:14" s="252" customFormat="1" ht="24" customHeight="1">
      <c r="A1" s="584" t="s">
        <v>468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51"/>
    </row>
    <row r="2" spans="1:14" s="252" customFormat="1" ht="12">
      <c r="A2" s="253"/>
      <c r="B2" s="254"/>
      <c r="C2" s="255"/>
      <c r="D2" s="255"/>
      <c r="E2" s="255"/>
      <c r="F2" s="255"/>
      <c r="G2" s="255"/>
      <c r="H2" s="255"/>
      <c r="I2" s="255"/>
      <c r="J2" s="255"/>
      <c r="K2" s="256"/>
      <c r="L2" s="256"/>
      <c r="M2" s="256"/>
      <c r="N2" s="251"/>
    </row>
    <row r="3" spans="1:14" s="252" customFormat="1" ht="15" customHeight="1">
      <c r="A3" s="134" t="s">
        <v>1</v>
      </c>
      <c r="B3" s="585" t="str">
        <f>'справка _1_БАЛАНС'!E3</f>
        <v>ИНВЕСТОР.БГ АД</v>
      </c>
      <c r="C3" s="585"/>
      <c r="D3" s="585"/>
      <c r="E3" s="585"/>
      <c r="F3" s="585"/>
      <c r="G3" s="585"/>
      <c r="H3" s="585"/>
      <c r="I3" s="585"/>
      <c r="J3" s="255"/>
      <c r="K3" s="586" t="s">
        <v>3</v>
      </c>
      <c r="L3" s="586"/>
      <c r="M3" s="257">
        <f>'справка _1_БАЛАНС'!H3</f>
        <v>130277328</v>
      </c>
      <c r="N3" s="251"/>
    </row>
    <row r="4" spans="1:15" s="252" customFormat="1" ht="13.5" customHeight="1">
      <c r="A4" s="134" t="s">
        <v>469</v>
      </c>
      <c r="B4" s="585" t="str">
        <f>'справка _1_БАЛАНС'!E4</f>
        <v> </v>
      </c>
      <c r="C4" s="585"/>
      <c r="D4" s="585"/>
      <c r="E4" s="585"/>
      <c r="F4" s="585"/>
      <c r="G4" s="585"/>
      <c r="H4" s="585"/>
      <c r="I4" s="585"/>
      <c r="J4" s="258"/>
      <c r="K4" s="587" t="s">
        <v>6</v>
      </c>
      <c r="L4" s="587"/>
      <c r="M4" s="257">
        <f>'справка _1_БАЛАНС'!H4</f>
        <v>1059</v>
      </c>
      <c r="N4" s="259"/>
      <c r="O4" s="259"/>
    </row>
    <row r="5" spans="1:14" s="252" customFormat="1" ht="12.75" customHeight="1">
      <c r="A5" s="134" t="s">
        <v>7</v>
      </c>
      <c r="B5" s="580" t="str">
        <f>'справка _1_БАЛАНС'!E5</f>
        <v>ДЕВЕТМЕСЕЧИЕ 2007 ГОДИНА</v>
      </c>
      <c r="C5" s="580"/>
      <c r="D5" s="580"/>
      <c r="E5" s="580"/>
      <c r="F5" s="260"/>
      <c r="G5" s="260"/>
      <c r="H5" s="260"/>
      <c r="I5" s="260"/>
      <c r="J5" s="260"/>
      <c r="K5" s="261"/>
      <c r="L5" s="219"/>
      <c r="M5" s="262" t="s">
        <v>8</v>
      </c>
      <c r="N5" s="263"/>
    </row>
    <row r="6" spans="1:14" s="270" customFormat="1" ht="21.75" customHeight="1">
      <c r="A6" s="264"/>
      <c r="B6" s="265"/>
      <c r="C6" s="266"/>
      <c r="D6" s="581" t="s">
        <v>470</v>
      </c>
      <c r="E6" s="581"/>
      <c r="F6" s="581"/>
      <c r="G6" s="581"/>
      <c r="H6" s="581"/>
      <c r="I6" s="582" t="s">
        <v>471</v>
      </c>
      <c r="J6" s="582"/>
      <c r="K6" s="267"/>
      <c r="L6" s="266"/>
      <c r="M6" s="268"/>
      <c r="N6" s="269"/>
    </row>
    <row r="7" spans="1:14" s="270" customFormat="1" ht="57" customHeight="1">
      <c r="A7" s="271" t="s">
        <v>472</v>
      </c>
      <c r="B7" s="272" t="s">
        <v>473</v>
      </c>
      <c r="C7" s="273" t="s">
        <v>474</v>
      </c>
      <c r="D7" s="274" t="s">
        <v>475</v>
      </c>
      <c r="E7" s="266" t="s">
        <v>476</v>
      </c>
      <c r="F7" s="583" t="s">
        <v>477</v>
      </c>
      <c r="G7" s="583"/>
      <c r="H7" s="583"/>
      <c r="I7" s="266" t="s">
        <v>478</v>
      </c>
      <c r="J7" s="276" t="s">
        <v>479</v>
      </c>
      <c r="K7" s="273" t="s">
        <v>480</v>
      </c>
      <c r="L7" s="273" t="s">
        <v>481</v>
      </c>
      <c r="M7" s="277" t="s">
        <v>482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483</v>
      </c>
      <c r="G8" s="275" t="s">
        <v>484</v>
      </c>
      <c r="H8" s="275" t="s">
        <v>485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16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486</v>
      </c>
      <c r="B10" s="286"/>
      <c r="C10" s="287" t="s">
        <v>49</v>
      </c>
      <c r="D10" s="287" t="s">
        <v>49</v>
      </c>
      <c r="E10" s="288" t="s">
        <v>60</v>
      </c>
      <c r="F10" s="288" t="s">
        <v>67</v>
      </c>
      <c r="G10" s="288" t="s">
        <v>71</v>
      </c>
      <c r="H10" s="288" t="s">
        <v>75</v>
      </c>
      <c r="I10" s="288" t="s">
        <v>88</v>
      </c>
      <c r="J10" s="288" t="s">
        <v>91</v>
      </c>
      <c r="K10" s="289" t="s">
        <v>487</v>
      </c>
      <c r="L10" s="288" t="s">
        <v>114</v>
      </c>
      <c r="M10" s="290" t="s">
        <v>122</v>
      </c>
      <c r="N10" s="269"/>
    </row>
    <row r="11" spans="1:23" ht="15.75" customHeight="1">
      <c r="A11" s="291" t="s">
        <v>488</v>
      </c>
      <c r="B11" s="286" t="s">
        <v>489</v>
      </c>
      <c r="C11" s="292">
        <f>'справка _1_БАЛАНС'!H17</f>
        <v>1096</v>
      </c>
      <c r="D11" s="292">
        <f>'справка _1_БАЛАНС'!H19</f>
        <v>82</v>
      </c>
      <c r="E11" s="292">
        <f>'справка _1_БАЛАНС'!H20</f>
        <v>188</v>
      </c>
      <c r="F11" s="292">
        <f>'справка _1_БАЛАНС'!H22</f>
        <v>6</v>
      </c>
      <c r="G11" s="292">
        <f>'справка _1_БАЛАНС'!H23</f>
        <v>0</v>
      </c>
      <c r="H11" s="293">
        <v>87</v>
      </c>
      <c r="I11" s="292">
        <f>'справка _1_БАЛАНС'!H28+'справка _1_БАЛАНС'!H31</f>
        <v>10</v>
      </c>
      <c r="J11" s="292">
        <f>'справка _1_БАЛАНС'!H29+'справка _1_БАЛАНС'!H32</f>
        <v>-39</v>
      </c>
      <c r="K11" s="293"/>
      <c r="L11" s="294">
        <f>SUM(C11:K11)</f>
        <v>1430</v>
      </c>
      <c r="M11" s="292">
        <f>'справка _1_БАЛАНС'!H39</f>
        <v>0</v>
      </c>
      <c r="N11" s="295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ht="12.75" customHeight="1">
      <c r="A12" s="291" t="s">
        <v>490</v>
      </c>
      <c r="B12" s="286" t="s">
        <v>491</v>
      </c>
      <c r="C12" s="296">
        <f>C13+C14</f>
        <v>0</v>
      </c>
      <c r="D12" s="296">
        <f aca="true" t="shared" si="0" ref="D12:M12">D13+D14</f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0</v>
      </c>
      <c r="J12" s="296">
        <f t="shared" si="0"/>
        <v>0</v>
      </c>
      <c r="K12" s="296">
        <f t="shared" si="0"/>
        <v>0</v>
      </c>
      <c r="L12" s="294">
        <f aca="true" t="shared" si="1" ref="L12:L32">SUM(C12:K12)</f>
        <v>0</v>
      </c>
      <c r="M12" s="296">
        <f t="shared" si="0"/>
        <v>0</v>
      </c>
      <c r="N12" s="297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14" ht="12.75" customHeight="1">
      <c r="A13" s="298" t="s">
        <v>492</v>
      </c>
      <c r="B13" s="288" t="s">
        <v>493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f t="shared" si="1"/>
        <v>0</v>
      </c>
      <c r="M13" s="293"/>
      <c r="N13" s="299"/>
    </row>
    <row r="14" spans="1:14" ht="12" customHeight="1">
      <c r="A14" s="298" t="s">
        <v>494</v>
      </c>
      <c r="B14" s="288" t="s">
        <v>495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4">
        <f t="shared" si="1"/>
        <v>0</v>
      </c>
      <c r="M14" s="293"/>
      <c r="N14" s="299"/>
    </row>
    <row r="15" spans="1:23" ht="12">
      <c r="A15" s="291" t="s">
        <v>496</v>
      </c>
      <c r="B15" s="286" t="s">
        <v>497</v>
      </c>
      <c r="C15" s="300">
        <f>C11+C12</f>
        <v>1096</v>
      </c>
      <c r="D15" s="300">
        <f aca="true" t="shared" si="2" ref="D15:M15">D11+D12</f>
        <v>82</v>
      </c>
      <c r="E15" s="300">
        <f t="shared" si="2"/>
        <v>188</v>
      </c>
      <c r="F15" s="300">
        <f t="shared" si="2"/>
        <v>6</v>
      </c>
      <c r="G15" s="300">
        <f t="shared" si="2"/>
        <v>0</v>
      </c>
      <c r="H15" s="300">
        <f t="shared" si="2"/>
        <v>87</v>
      </c>
      <c r="I15" s="300">
        <f t="shared" si="2"/>
        <v>10</v>
      </c>
      <c r="J15" s="300">
        <f t="shared" si="2"/>
        <v>-39</v>
      </c>
      <c r="K15" s="300">
        <f t="shared" si="2"/>
        <v>0</v>
      </c>
      <c r="L15" s="294">
        <f t="shared" si="1"/>
        <v>1430</v>
      </c>
      <c r="M15" s="300">
        <f t="shared" si="2"/>
        <v>0</v>
      </c>
      <c r="N15" s="297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0" ht="12.75" customHeight="1">
      <c r="A16" s="291" t="s">
        <v>498</v>
      </c>
      <c r="B16" s="301" t="s">
        <v>499</v>
      </c>
      <c r="C16" s="302"/>
      <c r="D16" s="303"/>
      <c r="E16" s="303"/>
      <c r="F16" s="303"/>
      <c r="G16" s="303"/>
      <c r="H16" s="304"/>
      <c r="I16" s="305">
        <f>+'справка _1_БАЛАНС'!G31</f>
        <v>190</v>
      </c>
      <c r="J16" s="306">
        <f>+'справка _1_БАЛАНС'!G32</f>
        <v>0</v>
      </c>
      <c r="K16" s="293"/>
      <c r="L16" s="294">
        <f t="shared" si="1"/>
        <v>190</v>
      </c>
      <c r="M16" s="293"/>
      <c r="N16" s="297"/>
      <c r="O16" s="256"/>
      <c r="P16" s="256"/>
      <c r="Q16" s="256"/>
      <c r="R16" s="256"/>
      <c r="S16" s="256"/>
      <c r="T16" s="256"/>
    </row>
    <row r="17" spans="1:23" ht="12.75" customHeight="1">
      <c r="A17" s="298" t="s">
        <v>500</v>
      </c>
      <c r="B17" s="288" t="s">
        <v>501</v>
      </c>
      <c r="C17" s="307">
        <f>C18+C19</f>
        <v>0</v>
      </c>
      <c r="D17" s="307">
        <f aca="true" t="shared" si="3" ref="D17:K17">D18+D19</f>
        <v>0</v>
      </c>
      <c r="E17" s="307">
        <f t="shared" si="3"/>
        <v>0</v>
      </c>
      <c r="F17" s="307">
        <f t="shared" si="3"/>
        <v>2</v>
      </c>
      <c r="G17" s="307">
        <f t="shared" si="3"/>
        <v>0</v>
      </c>
      <c r="H17" s="307">
        <f t="shared" si="3"/>
        <v>0</v>
      </c>
      <c r="I17" s="307">
        <f t="shared" si="3"/>
        <v>-2</v>
      </c>
      <c r="J17" s="307">
        <f>J18+J19</f>
        <v>0</v>
      </c>
      <c r="K17" s="307">
        <f t="shared" si="3"/>
        <v>0</v>
      </c>
      <c r="L17" s="294">
        <f t="shared" si="1"/>
        <v>0</v>
      </c>
      <c r="M17" s="307">
        <f>M18+M19</f>
        <v>0</v>
      </c>
      <c r="N17" s="297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14" ht="12" customHeight="1">
      <c r="A18" s="308" t="s">
        <v>502</v>
      </c>
      <c r="B18" s="309" t="s">
        <v>503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f t="shared" si="1"/>
        <v>0</v>
      </c>
      <c r="M18" s="293"/>
      <c r="N18" s="299"/>
    </row>
    <row r="19" spans="1:14" ht="12" customHeight="1">
      <c r="A19" s="308" t="s">
        <v>504</v>
      </c>
      <c r="B19" s="309" t="s">
        <v>505</v>
      </c>
      <c r="C19" s="293"/>
      <c r="D19" s="293"/>
      <c r="E19" s="293"/>
      <c r="F19" s="293">
        <v>2</v>
      </c>
      <c r="G19" s="293"/>
      <c r="H19" s="293"/>
      <c r="I19" s="293">
        <v>-2</v>
      </c>
      <c r="J19" s="293"/>
      <c r="K19" s="293"/>
      <c r="L19" s="294">
        <f t="shared" si="1"/>
        <v>0</v>
      </c>
      <c r="M19" s="293"/>
      <c r="N19" s="299"/>
    </row>
    <row r="20" spans="1:14" ht="12.75" customHeight="1">
      <c r="A20" s="298" t="s">
        <v>506</v>
      </c>
      <c r="B20" s="288" t="s">
        <v>507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4">
        <f t="shared" si="1"/>
        <v>0</v>
      </c>
      <c r="M20" s="293"/>
      <c r="N20" s="299"/>
    </row>
    <row r="21" spans="1:23" ht="23.25" customHeight="1">
      <c r="A21" s="298" t="s">
        <v>508</v>
      </c>
      <c r="B21" s="288" t="s">
        <v>509</v>
      </c>
      <c r="C21" s="296">
        <f>C22-C23</f>
        <v>0</v>
      </c>
      <c r="D21" s="296">
        <f aca="true" t="shared" si="4" ref="D21:M21">D22-D23</f>
        <v>0</v>
      </c>
      <c r="E21" s="296">
        <f t="shared" si="4"/>
        <v>0</v>
      </c>
      <c r="F21" s="296">
        <f t="shared" si="4"/>
        <v>0</v>
      </c>
      <c r="G21" s="296">
        <f t="shared" si="4"/>
        <v>0</v>
      </c>
      <c r="H21" s="296">
        <f t="shared" si="4"/>
        <v>0</v>
      </c>
      <c r="I21" s="296">
        <f t="shared" si="4"/>
        <v>0</v>
      </c>
      <c r="J21" s="296">
        <f t="shared" si="4"/>
        <v>0</v>
      </c>
      <c r="K21" s="296">
        <f t="shared" si="4"/>
        <v>0</v>
      </c>
      <c r="L21" s="294">
        <f t="shared" si="1"/>
        <v>0</v>
      </c>
      <c r="M21" s="296">
        <f t="shared" si="4"/>
        <v>0</v>
      </c>
      <c r="N21" s="297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14" ht="12">
      <c r="A22" s="298" t="s">
        <v>510</v>
      </c>
      <c r="B22" s="288" t="s">
        <v>511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f t="shared" si="1"/>
        <v>0</v>
      </c>
      <c r="M22" s="310"/>
      <c r="N22" s="299"/>
    </row>
    <row r="23" spans="1:14" ht="12">
      <c r="A23" s="298" t="s">
        <v>512</v>
      </c>
      <c r="B23" s="288" t="s">
        <v>513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f t="shared" si="1"/>
        <v>0</v>
      </c>
      <c r="M23" s="310"/>
      <c r="N23" s="299"/>
    </row>
    <row r="24" spans="1:23" ht="22.5" customHeight="1">
      <c r="A24" s="298" t="s">
        <v>514</v>
      </c>
      <c r="B24" s="288" t="s">
        <v>515</v>
      </c>
      <c r="C24" s="296">
        <f>C25-C26</f>
        <v>0</v>
      </c>
      <c r="D24" s="296">
        <f aca="true" t="shared" si="5" ref="D24:M24">D25-D26</f>
        <v>0</v>
      </c>
      <c r="E24" s="296">
        <f t="shared" si="5"/>
        <v>0</v>
      </c>
      <c r="F24" s="296">
        <f t="shared" si="5"/>
        <v>0</v>
      </c>
      <c r="G24" s="296">
        <f t="shared" si="5"/>
        <v>0</v>
      </c>
      <c r="H24" s="296">
        <f t="shared" si="5"/>
        <v>0</v>
      </c>
      <c r="I24" s="296">
        <f t="shared" si="5"/>
        <v>0</v>
      </c>
      <c r="J24" s="296">
        <f t="shared" si="5"/>
        <v>0</v>
      </c>
      <c r="K24" s="296">
        <f t="shared" si="5"/>
        <v>0</v>
      </c>
      <c r="L24" s="294">
        <f t="shared" si="1"/>
        <v>0</v>
      </c>
      <c r="M24" s="296">
        <f t="shared" si="5"/>
        <v>0</v>
      </c>
      <c r="N24" s="297"/>
      <c r="O24" s="256"/>
      <c r="P24" s="256"/>
      <c r="Q24" s="256"/>
      <c r="R24" s="256"/>
      <c r="S24" s="256"/>
      <c r="T24" s="256"/>
      <c r="U24" s="256"/>
      <c r="V24" s="256"/>
      <c r="W24" s="256"/>
    </row>
    <row r="25" spans="1:14" ht="12">
      <c r="A25" s="298" t="s">
        <v>510</v>
      </c>
      <c r="B25" s="288" t="s">
        <v>516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f t="shared" si="1"/>
        <v>0</v>
      </c>
      <c r="M25" s="310"/>
      <c r="N25" s="299"/>
    </row>
    <row r="26" spans="1:14" ht="12">
      <c r="A26" s="298" t="s">
        <v>512</v>
      </c>
      <c r="B26" s="288" t="s">
        <v>517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f t="shared" si="1"/>
        <v>0</v>
      </c>
      <c r="M26" s="310"/>
      <c r="N26" s="299"/>
    </row>
    <row r="27" spans="1:14" ht="12">
      <c r="A27" s="298" t="s">
        <v>518</v>
      </c>
      <c r="B27" s="288" t="s">
        <v>519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f t="shared" si="1"/>
        <v>0</v>
      </c>
      <c r="M27" s="293"/>
      <c r="N27" s="299"/>
    </row>
    <row r="28" spans="1:14" ht="12">
      <c r="A28" s="298" t="s">
        <v>520</v>
      </c>
      <c r="B28" s="288" t="s">
        <v>521</v>
      </c>
      <c r="C28" s="293">
        <v>77</v>
      </c>
      <c r="D28" s="293">
        <v>573</v>
      </c>
      <c r="E28" s="293"/>
      <c r="F28" s="293"/>
      <c r="G28" s="293"/>
      <c r="H28" s="293"/>
      <c r="I28" s="293"/>
      <c r="J28" s="293">
        <v>-343</v>
      </c>
      <c r="K28" s="293"/>
      <c r="L28" s="294">
        <f t="shared" si="1"/>
        <v>307</v>
      </c>
      <c r="M28" s="293"/>
      <c r="N28" s="299"/>
    </row>
    <row r="29" spans="1:23" ht="14.25" customHeight="1">
      <c r="A29" s="291" t="s">
        <v>522</v>
      </c>
      <c r="B29" s="286" t="s">
        <v>523</v>
      </c>
      <c r="C29" s="296">
        <f>C17+C20+C21+C24+C28+C27+C15+C16</f>
        <v>1173</v>
      </c>
      <c r="D29" s="296">
        <f aca="true" t="shared" si="6" ref="D29:M29">D17+D20+D21+D24+D28+D27+D15+D16</f>
        <v>655</v>
      </c>
      <c r="E29" s="296">
        <f t="shared" si="6"/>
        <v>188</v>
      </c>
      <c r="F29" s="296">
        <f t="shared" si="6"/>
        <v>8</v>
      </c>
      <c r="G29" s="296">
        <f t="shared" si="6"/>
        <v>0</v>
      </c>
      <c r="H29" s="296">
        <f t="shared" si="6"/>
        <v>87</v>
      </c>
      <c r="I29" s="296">
        <f t="shared" si="6"/>
        <v>198</v>
      </c>
      <c r="J29" s="296">
        <f t="shared" si="6"/>
        <v>-382</v>
      </c>
      <c r="K29" s="296">
        <f t="shared" si="6"/>
        <v>0</v>
      </c>
      <c r="L29" s="294">
        <f t="shared" si="1"/>
        <v>1927</v>
      </c>
      <c r="M29" s="296">
        <f t="shared" si="6"/>
        <v>0</v>
      </c>
      <c r="N29" s="295"/>
      <c r="O29" s="256"/>
      <c r="P29" s="256"/>
      <c r="Q29" s="256"/>
      <c r="R29" s="256"/>
      <c r="S29" s="256"/>
      <c r="T29" s="256"/>
      <c r="U29" s="256"/>
      <c r="V29" s="256"/>
      <c r="W29" s="256"/>
    </row>
    <row r="30" spans="1:14" ht="23.25" customHeight="1">
      <c r="A30" s="298" t="s">
        <v>524</v>
      </c>
      <c r="B30" s="288" t="s">
        <v>525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f t="shared" si="1"/>
        <v>0</v>
      </c>
      <c r="M30" s="293"/>
      <c r="N30" s="299"/>
    </row>
    <row r="31" spans="1:14" ht="24" customHeight="1">
      <c r="A31" s="298" t="s">
        <v>526</v>
      </c>
      <c r="B31" s="288" t="s">
        <v>527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f t="shared" si="1"/>
        <v>0</v>
      </c>
      <c r="M31" s="293"/>
      <c r="N31" s="299"/>
    </row>
    <row r="32" spans="1:23" ht="23.25" customHeight="1">
      <c r="A32" s="291" t="s">
        <v>528</v>
      </c>
      <c r="B32" s="286" t="s">
        <v>529</v>
      </c>
      <c r="C32" s="296">
        <f aca="true" t="shared" si="7" ref="C32:K32">C29+C30+C31</f>
        <v>1173</v>
      </c>
      <c r="D32" s="296">
        <f t="shared" si="7"/>
        <v>655</v>
      </c>
      <c r="E32" s="296">
        <f t="shared" si="7"/>
        <v>188</v>
      </c>
      <c r="F32" s="296">
        <f t="shared" si="7"/>
        <v>8</v>
      </c>
      <c r="G32" s="296">
        <f t="shared" si="7"/>
        <v>0</v>
      </c>
      <c r="H32" s="296">
        <f t="shared" si="7"/>
        <v>87</v>
      </c>
      <c r="I32" s="296">
        <f t="shared" si="7"/>
        <v>198</v>
      </c>
      <c r="J32" s="296">
        <f t="shared" si="7"/>
        <v>-382</v>
      </c>
      <c r="K32" s="296">
        <f t="shared" si="7"/>
        <v>0</v>
      </c>
      <c r="L32" s="294">
        <f t="shared" si="1"/>
        <v>1927</v>
      </c>
      <c r="M32" s="296">
        <f>M29+M30+M31</f>
        <v>0</v>
      </c>
      <c r="N32" s="297"/>
      <c r="O32" s="256"/>
      <c r="P32" s="256"/>
      <c r="Q32" s="256"/>
      <c r="R32" s="256"/>
      <c r="S32" s="256"/>
      <c r="T32" s="256"/>
      <c r="U32" s="256"/>
      <c r="V32" s="256"/>
      <c r="W32" s="256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578" t="s">
        <v>530</v>
      </c>
      <c r="B35" s="578"/>
      <c r="C35" s="578"/>
      <c r="D35" s="578"/>
      <c r="E35" s="578"/>
      <c r="F35" s="578"/>
      <c r="G35" s="578"/>
      <c r="H35" s="578"/>
      <c r="I35" s="578"/>
      <c r="J35" s="578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13.5">
      <c r="A38" s="315" t="s">
        <v>865</v>
      </c>
      <c r="B38" s="316"/>
      <c r="C38" s="317"/>
      <c r="D38" s="579" t="s">
        <v>868</v>
      </c>
      <c r="E38" s="579"/>
      <c r="F38" s="579"/>
      <c r="G38" s="579"/>
      <c r="H38" s="579"/>
      <c r="I38" s="579"/>
      <c r="J38" s="318" t="s">
        <v>531</v>
      </c>
      <c r="K38" s="317"/>
      <c r="L38" s="579"/>
      <c r="M38" s="579"/>
      <c r="N38" s="299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4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4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4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4"/>
    </row>
    <row r="43" ht="12">
      <c r="M43" s="299"/>
    </row>
    <row r="44" ht="12">
      <c r="M44" s="299"/>
    </row>
    <row r="45" ht="12">
      <c r="M45" s="299"/>
    </row>
    <row r="46" ht="12">
      <c r="M46" s="299"/>
    </row>
    <row r="47" ht="12">
      <c r="M47" s="299"/>
    </row>
    <row r="48" ht="12">
      <c r="M48" s="299"/>
    </row>
    <row r="49" ht="12">
      <c r="M49" s="299"/>
    </row>
    <row r="50" ht="12">
      <c r="M50" s="299"/>
    </row>
    <row r="51" ht="12">
      <c r="M51" s="299"/>
    </row>
    <row r="52" ht="12">
      <c r="M52" s="299"/>
    </row>
    <row r="53" ht="12">
      <c r="M53" s="299"/>
    </row>
    <row r="54" ht="12">
      <c r="M54" s="299"/>
    </row>
    <row r="55" ht="12">
      <c r="M55" s="299"/>
    </row>
    <row r="56" ht="12">
      <c r="M56" s="299"/>
    </row>
    <row r="57" ht="12">
      <c r="M57" s="299"/>
    </row>
    <row r="58" ht="12">
      <c r="M58" s="299"/>
    </row>
    <row r="59" ht="12">
      <c r="M59" s="299"/>
    </row>
    <row r="60" ht="12">
      <c r="M60" s="299"/>
    </row>
    <row r="61" ht="12">
      <c r="M61" s="299"/>
    </row>
    <row r="62" ht="12">
      <c r="M62" s="299"/>
    </row>
    <row r="63" ht="12">
      <c r="M63" s="299"/>
    </row>
    <row r="64" ht="12">
      <c r="M64" s="299"/>
    </row>
    <row r="65" ht="12">
      <c r="M65" s="299"/>
    </row>
    <row r="66" ht="12">
      <c r="M66" s="299"/>
    </row>
    <row r="67" ht="12">
      <c r="M67" s="299"/>
    </row>
    <row r="68" ht="12">
      <c r="M68" s="299"/>
    </row>
    <row r="69" ht="12">
      <c r="M69" s="299"/>
    </row>
    <row r="70" ht="12">
      <c r="M70" s="299"/>
    </row>
    <row r="71" ht="12">
      <c r="M71" s="299"/>
    </row>
    <row r="72" ht="12">
      <c r="M72" s="299"/>
    </row>
    <row r="73" ht="12">
      <c r="M73" s="299"/>
    </row>
    <row r="74" ht="12">
      <c r="M74" s="299"/>
    </row>
    <row r="75" ht="12">
      <c r="M75" s="299"/>
    </row>
    <row r="76" ht="12">
      <c r="M76" s="299"/>
    </row>
    <row r="77" ht="12">
      <c r="M77" s="299"/>
    </row>
    <row r="78" ht="12">
      <c r="M78" s="299"/>
    </row>
    <row r="79" ht="12">
      <c r="M79" s="299"/>
    </row>
    <row r="80" ht="12">
      <c r="M80" s="299"/>
    </row>
    <row r="81" ht="12">
      <c r="M81" s="299"/>
    </row>
    <row r="82" ht="12">
      <c r="M82" s="299"/>
    </row>
    <row r="83" ht="12">
      <c r="M83" s="299"/>
    </row>
    <row r="84" ht="12">
      <c r="M84" s="299"/>
    </row>
    <row r="85" ht="12">
      <c r="M85" s="299"/>
    </row>
    <row r="86" ht="12">
      <c r="M86" s="299"/>
    </row>
    <row r="87" ht="12">
      <c r="M87" s="299"/>
    </row>
    <row r="88" ht="12">
      <c r="M88" s="299"/>
    </row>
    <row r="89" ht="12">
      <c r="M89" s="299"/>
    </row>
    <row r="90" ht="12">
      <c r="M90" s="299"/>
    </row>
    <row r="91" ht="12">
      <c r="M91" s="299"/>
    </row>
    <row r="92" ht="12">
      <c r="M92" s="299"/>
    </row>
    <row r="93" ht="12">
      <c r="M93" s="299"/>
    </row>
    <row r="94" ht="12">
      <c r="M94" s="299"/>
    </row>
    <row r="95" ht="12">
      <c r="M95" s="299"/>
    </row>
    <row r="96" ht="12">
      <c r="M96" s="299"/>
    </row>
    <row r="97" ht="12">
      <c r="M97" s="299"/>
    </row>
    <row r="98" ht="12">
      <c r="M98" s="299"/>
    </row>
    <row r="99" ht="12">
      <c r="M99" s="299"/>
    </row>
    <row r="100" ht="12">
      <c r="M100" s="299"/>
    </row>
    <row r="101" ht="12">
      <c r="M101" s="299"/>
    </row>
    <row r="102" ht="12">
      <c r="M102" s="299"/>
    </row>
    <row r="103" ht="12">
      <c r="M103" s="299"/>
    </row>
    <row r="104" ht="12">
      <c r="M104" s="299"/>
    </row>
    <row r="105" ht="12">
      <c r="M105" s="299"/>
    </row>
    <row r="106" ht="12">
      <c r="M106" s="299"/>
    </row>
    <row r="107" ht="12">
      <c r="M107" s="299"/>
    </row>
    <row r="108" ht="12">
      <c r="M108" s="299"/>
    </row>
    <row r="109" ht="12">
      <c r="M109" s="299"/>
    </row>
    <row r="110" ht="12">
      <c r="M110" s="299"/>
    </row>
    <row r="111" ht="12">
      <c r="M111" s="299"/>
    </row>
    <row r="112" ht="12">
      <c r="M112" s="299"/>
    </row>
    <row r="113" ht="12">
      <c r="M113" s="299"/>
    </row>
    <row r="114" ht="12">
      <c r="M114" s="299"/>
    </row>
    <row r="115" ht="12">
      <c r="M115" s="299"/>
    </row>
    <row r="116" ht="12">
      <c r="M116" s="299"/>
    </row>
    <row r="117" ht="12">
      <c r="M117" s="299"/>
    </row>
    <row r="118" ht="12">
      <c r="M118" s="299"/>
    </row>
    <row r="119" ht="12">
      <c r="M119" s="299"/>
    </row>
    <row r="120" ht="12">
      <c r="M120" s="299"/>
    </row>
    <row r="121" ht="12">
      <c r="M121" s="299"/>
    </row>
    <row r="122" ht="12">
      <c r="M122" s="299"/>
    </row>
    <row r="123" ht="12">
      <c r="M123" s="299"/>
    </row>
    <row r="124" ht="12">
      <c r="M124" s="299"/>
    </row>
    <row r="125" ht="12">
      <c r="M125" s="299"/>
    </row>
    <row r="126" ht="12">
      <c r="M126" s="299"/>
    </row>
    <row r="127" ht="12">
      <c r="M127" s="299"/>
    </row>
    <row r="128" ht="12">
      <c r="M128" s="299"/>
    </row>
    <row r="129" ht="12">
      <c r="M129" s="299"/>
    </row>
    <row r="130" ht="12">
      <c r="M130" s="299"/>
    </row>
    <row r="131" ht="12">
      <c r="M131" s="299"/>
    </row>
    <row r="132" ht="12">
      <c r="M132" s="299"/>
    </row>
    <row r="133" ht="12">
      <c r="M133" s="299"/>
    </row>
    <row r="134" ht="12">
      <c r="M134" s="299"/>
    </row>
    <row r="135" ht="12">
      <c r="M135" s="299"/>
    </row>
    <row r="136" ht="12">
      <c r="M136" s="299"/>
    </row>
    <row r="137" ht="12">
      <c r="M137" s="299"/>
    </row>
    <row r="138" ht="12">
      <c r="M138" s="299"/>
    </row>
    <row r="139" ht="12">
      <c r="M139" s="299"/>
    </row>
    <row r="140" ht="12">
      <c r="M140" s="299"/>
    </row>
    <row r="141" ht="12">
      <c r="M141" s="299"/>
    </row>
    <row r="142" ht="12">
      <c r="M142" s="299"/>
    </row>
    <row r="143" ht="12">
      <c r="M143" s="299"/>
    </row>
    <row r="144" ht="12">
      <c r="M144" s="299"/>
    </row>
    <row r="145" ht="12">
      <c r="M145" s="299"/>
    </row>
    <row r="146" ht="12">
      <c r="M146" s="299"/>
    </row>
    <row r="147" ht="12">
      <c r="M147" s="299"/>
    </row>
    <row r="148" ht="12">
      <c r="M148" s="299"/>
    </row>
    <row r="149" ht="12">
      <c r="M149" s="299"/>
    </row>
    <row r="150" ht="12">
      <c r="M150" s="299"/>
    </row>
    <row r="151" ht="12">
      <c r="M151" s="299"/>
    </row>
    <row r="152" ht="12">
      <c r="M152" s="299"/>
    </row>
    <row r="153" ht="12">
      <c r="M153" s="299"/>
    </row>
    <row r="154" ht="12">
      <c r="M154" s="299"/>
    </row>
    <row r="155" ht="12">
      <c r="M155" s="299"/>
    </row>
    <row r="156" ht="12">
      <c r="M156" s="299"/>
    </row>
    <row r="157" ht="12">
      <c r="M157" s="299"/>
    </row>
    <row r="158" ht="12">
      <c r="M158" s="299"/>
    </row>
    <row r="159" ht="12">
      <c r="M159" s="299"/>
    </row>
    <row r="160" ht="12">
      <c r="M160" s="299"/>
    </row>
    <row r="161" ht="12">
      <c r="M161" s="299"/>
    </row>
    <row r="162" ht="12">
      <c r="M162" s="299"/>
    </row>
    <row r="163" ht="12">
      <c r="M163" s="299"/>
    </row>
    <row r="164" ht="12">
      <c r="M164" s="299"/>
    </row>
    <row r="165" ht="12">
      <c r="M165" s="299"/>
    </row>
    <row r="166" ht="12">
      <c r="M166" s="299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C7">
      <selection activeCell="K47" sqref="K47"/>
    </sheetView>
  </sheetViews>
  <sheetFormatPr defaultColWidth="9.00390625" defaultRowHeight="12.75"/>
  <cols>
    <col min="1" max="1" width="4.125" style="322" customWidth="1"/>
    <col min="2" max="2" width="31.00390625" style="322" customWidth="1"/>
    <col min="3" max="3" width="9.25390625" style="322" customWidth="1"/>
    <col min="4" max="6" width="9.37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375" style="322" customWidth="1"/>
    <col min="11" max="11" width="9.25390625" style="322" customWidth="1"/>
    <col min="12" max="12" width="10.75390625" style="322" customWidth="1"/>
    <col min="13" max="13" width="9.75390625" style="322" customWidth="1"/>
    <col min="14" max="14" width="8.37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25390625" style="322" customWidth="1"/>
    <col min="19" max="16384" width="10.75390625" style="322" customWidth="1"/>
  </cols>
  <sheetData>
    <row r="1" spans="1:18" ht="12">
      <c r="A1" s="323"/>
      <c r="B1" s="595" t="s">
        <v>532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323"/>
      <c r="N1" s="323"/>
      <c r="O1" s="323"/>
      <c r="P1" s="323"/>
      <c r="Q1" s="323"/>
      <c r="R1" s="323"/>
    </row>
    <row r="2" spans="1:18" ht="16.5" customHeight="1">
      <c r="A2" s="596" t="s">
        <v>392</v>
      </c>
      <c r="B2" s="596"/>
      <c r="C2" s="597" t="str">
        <f>'справка _1_БАЛАНС'!E3</f>
        <v>ИНВЕСТОР.БГ АД</v>
      </c>
      <c r="D2" s="597"/>
      <c r="E2" s="597"/>
      <c r="F2" s="597"/>
      <c r="G2" s="597"/>
      <c r="H2" s="597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5"/>
    </row>
    <row r="3" spans="1:18" ht="15">
      <c r="A3" s="596" t="s">
        <v>7</v>
      </c>
      <c r="B3" s="596"/>
      <c r="C3" s="560" t="str">
        <f>'справка _1_БАЛАНС'!E5</f>
        <v>ДЕВЕТМЕСЕЧИЕ 2007 ГОДИНА</v>
      </c>
      <c r="D3" s="560"/>
      <c r="E3" s="560"/>
      <c r="F3" s="327"/>
      <c r="G3" s="327"/>
      <c r="H3" s="327"/>
      <c r="I3" s="327"/>
      <c r="J3" s="327"/>
      <c r="K3" s="327"/>
      <c r="L3" s="327"/>
      <c r="M3" s="593" t="s">
        <v>6</v>
      </c>
      <c r="N3" s="593"/>
      <c r="O3" s="326">
        <f>'справка _1_БАЛАНС'!H4</f>
        <v>1059</v>
      </c>
      <c r="P3" s="328"/>
      <c r="Q3" s="328"/>
      <c r="R3" s="137"/>
    </row>
    <row r="4" spans="1:18" ht="12">
      <c r="A4" s="329" t="s">
        <v>533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534</v>
      </c>
    </row>
    <row r="5" spans="1:18" s="334" customFormat="1" ht="30.75" customHeight="1">
      <c r="A5" s="591" t="s">
        <v>472</v>
      </c>
      <c r="B5" s="591"/>
      <c r="C5" s="594" t="s">
        <v>10</v>
      </c>
      <c r="D5" s="591" t="s">
        <v>535</v>
      </c>
      <c r="E5" s="591"/>
      <c r="F5" s="591"/>
      <c r="G5" s="591"/>
      <c r="H5" s="591" t="s">
        <v>536</v>
      </c>
      <c r="I5" s="591"/>
      <c r="J5" s="591" t="s">
        <v>537</v>
      </c>
      <c r="K5" s="591" t="s">
        <v>538</v>
      </c>
      <c r="L5" s="591"/>
      <c r="M5" s="591"/>
      <c r="N5" s="591"/>
      <c r="O5" s="591" t="s">
        <v>536</v>
      </c>
      <c r="P5" s="591"/>
      <c r="Q5" s="591" t="s">
        <v>539</v>
      </c>
      <c r="R5" s="591" t="s">
        <v>540</v>
      </c>
    </row>
    <row r="6" spans="1:18" s="334" customFormat="1" ht="48">
      <c r="A6" s="591"/>
      <c r="B6" s="591"/>
      <c r="C6" s="594"/>
      <c r="D6" s="332" t="s">
        <v>541</v>
      </c>
      <c r="E6" s="332" t="s">
        <v>542</v>
      </c>
      <c r="F6" s="332" t="s">
        <v>543</v>
      </c>
      <c r="G6" s="332" t="s">
        <v>544</v>
      </c>
      <c r="H6" s="332" t="s">
        <v>545</v>
      </c>
      <c r="I6" s="332" t="s">
        <v>546</v>
      </c>
      <c r="J6" s="591"/>
      <c r="K6" s="332" t="s">
        <v>541</v>
      </c>
      <c r="L6" s="332" t="s">
        <v>547</v>
      </c>
      <c r="M6" s="332" t="s">
        <v>548</v>
      </c>
      <c r="N6" s="332" t="s">
        <v>549</v>
      </c>
      <c r="O6" s="332" t="s">
        <v>545</v>
      </c>
      <c r="P6" s="332" t="s">
        <v>546</v>
      </c>
      <c r="Q6" s="591"/>
      <c r="R6" s="591"/>
    </row>
    <row r="7" spans="1:18" s="334" customFormat="1" ht="12">
      <c r="A7" s="592" t="s">
        <v>550</v>
      </c>
      <c r="B7" s="592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551</v>
      </c>
      <c r="B8" s="337" t="s">
        <v>552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553</v>
      </c>
      <c r="B9" s="340" t="s">
        <v>554</v>
      </c>
      <c r="C9" s="341" t="s">
        <v>555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556</v>
      </c>
      <c r="B10" s="340" t="s">
        <v>557</v>
      </c>
      <c r="C10" s="341" t="s">
        <v>558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559</v>
      </c>
      <c r="B11" s="340" t="s">
        <v>560</v>
      </c>
      <c r="C11" s="341" t="s">
        <v>561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562</v>
      </c>
      <c r="B12" s="340" t="s">
        <v>563</v>
      </c>
      <c r="C12" s="341" t="s">
        <v>564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565</v>
      </c>
      <c r="B13" s="340" t="s">
        <v>566</v>
      </c>
      <c r="C13" s="341" t="s">
        <v>567</v>
      </c>
      <c r="D13" s="342">
        <v>30</v>
      </c>
      <c r="E13" s="342"/>
      <c r="F13" s="342"/>
      <c r="G13" s="343">
        <f t="shared" si="2"/>
        <v>30</v>
      </c>
      <c r="H13" s="344"/>
      <c r="I13" s="344"/>
      <c r="J13" s="343">
        <f t="shared" si="3"/>
        <v>30</v>
      </c>
      <c r="K13" s="344">
        <v>16</v>
      </c>
      <c r="L13" s="344">
        <v>5</v>
      </c>
      <c r="M13" s="344"/>
      <c r="N13" s="343">
        <f t="shared" si="4"/>
        <v>21</v>
      </c>
      <c r="O13" s="344"/>
      <c r="P13" s="344"/>
      <c r="Q13" s="343">
        <f t="shared" si="0"/>
        <v>21</v>
      </c>
      <c r="R13" s="343">
        <f t="shared" si="1"/>
        <v>9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568</v>
      </c>
      <c r="B14" s="340" t="s">
        <v>569</v>
      </c>
      <c r="C14" s="341" t="s">
        <v>570</v>
      </c>
      <c r="D14" s="342">
        <v>152</v>
      </c>
      <c r="E14" s="342">
        <v>127</v>
      </c>
      <c r="F14" s="342"/>
      <c r="G14" s="343">
        <f t="shared" si="2"/>
        <v>279</v>
      </c>
      <c r="H14" s="344"/>
      <c r="I14" s="344"/>
      <c r="J14" s="343">
        <f t="shared" si="3"/>
        <v>279</v>
      </c>
      <c r="K14" s="344">
        <v>71</v>
      </c>
      <c r="L14" s="344">
        <v>27</v>
      </c>
      <c r="M14" s="344"/>
      <c r="N14" s="343">
        <f t="shared" si="4"/>
        <v>98</v>
      </c>
      <c r="O14" s="344"/>
      <c r="P14" s="344"/>
      <c r="Q14" s="343">
        <f t="shared" si="0"/>
        <v>98</v>
      </c>
      <c r="R14" s="343">
        <f t="shared" si="1"/>
        <v>181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571</v>
      </c>
      <c r="B15" s="347" t="s">
        <v>572</v>
      </c>
      <c r="C15" s="348" t="s">
        <v>573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574</v>
      </c>
      <c r="B16" s="353" t="s">
        <v>575</v>
      </c>
      <c r="C16" s="341" t="s">
        <v>576</v>
      </c>
      <c r="D16" s="342"/>
      <c r="E16" s="342"/>
      <c r="F16" s="342"/>
      <c r="G16" s="343">
        <f t="shared" si="2"/>
        <v>0</v>
      </c>
      <c r="H16" s="344"/>
      <c r="I16" s="344"/>
      <c r="J16" s="343">
        <f t="shared" si="3"/>
        <v>0</v>
      </c>
      <c r="K16" s="344"/>
      <c r="L16" s="344"/>
      <c r="M16" s="344"/>
      <c r="N16" s="343">
        <f t="shared" si="4"/>
        <v>0</v>
      </c>
      <c r="O16" s="344"/>
      <c r="P16" s="344"/>
      <c r="Q16" s="343">
        <f aca="true" t="shared" si="5" ref="Q16:Q25">N16+O16-P16</f>
        <v>0</v>
      </c>
      <c r="R16" s="343">
        <f aca="true" t="shared" si="6" ref="R16:R25">J16-Q16</f>
        <v>0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577</v>
      </c>
      <c r="C17" s="355" t="s">
        <v>578</v>
      </c>
      <c r="D17" s="356">
        <f>SUM(D9:D16)</f>
        <v>182</v>
      </c>
      <c r="E17" s="356">
        <f>SUM(E9:E16)</f>
        <v>127</v>
      </c>
      <c r="F17" s="356">
        <f>SUM(F9:F16)</f>
        <v>0</v>
      </c>
      <c r="G17" s="343">
        <f t="shared" si="2"/>
        <v>309</v>
      </c>
      <c r="H17" s="357">
        <f>SUM(H9:H16)</f>
        <v>0</v>
      </c>
      <c r="I17" s="357">
        <f>SUM(I9:I16)</f>
        <v>0</v>
      </c>
      <c r="J17" s="343">
        <f t="shared" si="3"/>
        <v>309</v>
      </c>
      <c r="K17" s="357">
        <f>SUM(K9:K16)</f>
        <v>87</v>
      </c>
      <c r="L17" s="357">
        <f>SUM(L9:L16)</f>
        <v>32</v>
      </c>
      <c r="M17" s="357">
        <f>SUM(M9:M16)</f>
        <v>0</v>
      </c>
      <c r="N17" s="343">
        <f t="shared" si="4"/>
        <v>119</v>
      </c>
      <c r="O17" s="357">
        <f>SUM(O9:O16)</f>
        <v>0</v>
      </c>
      <c r="P17" s="357">
        <f>SUM(P9:P16)</f>
        <v>0</v>
      </c>
      <c r="Q17" s="343">
        <f t="shared" si="5"/>
        <v>119</v>
      </c>
      <c r="R17" s="343">
        <f t="shared" si="6"/>
        <v>190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579</v>
      </c>
      <c r="B18" s="359" t="s">
        <v>580</v>
      </c>
      <c r="C18" s="355" t="s">
        <v>581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582</v>
      </c>
      <c r="B19" s="359" t="s">
        <v>583</v>
      </c>
      <c r="C19" s="355" t="s">
        <v>584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585</v>
      </c>
      <c r="B20" s="337" t="s">
        <v>586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553</v>
      </c>
      <c r="B21" s="340" t="s">
        <v>587</v>
      </c>
      <c r="C21" s="341" t="s">
        <v>588</v>
      </c>
      <c r="D21" s="342">
        <v>728</v>
      </c>
      <c r="E21" s="342">
        <v>99</v>
      </c>
      <c r="F21" s="342"/>
      <c r="G21" s="343">
        <f t="shared" si="2"/>
        <v>827</v>
      </c>
      <c r="H21" s="344"/>
      <c r="I21" s="344"/>
      <c r="J21" s="343">
        <f t="shared" si="3"/>
        <v>827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827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556</v>
      </c>
      <c r="B22" s="340" t="s">
        <v>589</v>
      </c>
      <c r="C22" s="341" t="s">
        <v>590</v>
      </c>
      <c r="D22" s="342">
        <v>102</v>
      </c>
      <c r="E22" s="342">
        <v>54</v>
      </c>
      <c r="F22" s="342"/>
      <c r="G22" s="343">
        <f t="shared" si="2"/>
        <v>156</v>
      </c>
      <c r="H22" s="344"/>
      <c r="I22" s="344"/>
      <c r="J22" s="343">
        <f t="shared" si="3"/>
        <v>156</v>
      </c>
      <c r="K22" s="344">
        <v>11</v>
      </c>
      <c r="L22" s="344">
        <v>19</v>
      </c>
      <c r="M22" s="344"/>
      <c r="N22" s="343">
        <f t="shared" si="4"/>
        <v>30</v>
      </c>
      <c r="O22" s="344"/>
      <c r="P22" s="344"/>
      <c r="Q22" s="343">
        <f t="shared" si="5"/>
        <v>30</v>
      </c>
      <c r="R22" s="343">
        <f t="shared" si="6"/>
        <v>126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559</v>
      </c>
      <c r="B23" s="347" t="s">
        <v>591</v>
      </c>
      <c r="C23" s="341" t="s">
        <v>592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562</v>
      </c>
      <c r="B24" s="365" t="s">
        <v>575</v>
      </c>
      <c r="C24" s="341" t="s">
        <v>593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594</v>
      </c>
      <c r="C25" s="366" t="s">
        <v>595</v>
      </c>
      <c r="D25" s="367">
        <f>SUM(D21:D24)</f>
        <v>830</v>
      </c>
      <c r="E25" s="367">
        <f aca="true" t="shared" si="7" ref="E25:P25">SUM(E21:E24)</f>
        <v>153</v>
      </c>
      <c r="F25" s="367">
        <f t="shared" si="7"/>
        <v>0</v>
      </c>
      <c r="G25" s="368">
        <f t="shared" si="2"/>
        <v>983</v>
      </c>
      <c r="H25" s="369">
        <f t="shared" si="7"/>
        <v>0</v>
      </c>
      <c r="I25" s="369">
        <f t="shared" si="7"/>
        <v>0</v>
      </c>
      <c r="J25" s="368">
        <f t="shared" si="3"/>
        <v>983</v>
      </c>
      <c r="K25" s="369">
        <f t="shared" si="7"/>
        <v>11</v>
      </c>
      <c r="L25" s="369">
        <f t="shared" si="7"/>
        <v>19</v>
      </c>
      <c r="M25" s="369">
        <f t="shared" si="7"/>
        <v>0</v>
      </c>
      <c r="N25" s="368">
        <f t="shared" si="4"/>
        <v>30</v>
      </c>
      <c r="O25" s="369">
        <f t="shared" si="7"/>
        <v>0</v>
      </c>
      <c r="P25" s="369">
        <f t="shared" si="7"/>
        <v>0</v>
      </c>
      <c r="Q25" s="368">
        <f t="shared" si="5"/>
        <v>30</v>
      </c>
      <c r="R25" s="368">
        <f t="shared" si="6"/>
        <v>953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596</v>
      </c>
      <c r="B26" s="370" t="s">
        <v>597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553</v>
      </c>
      <c r="B27" s="376" t="s">
        <v>598</v>
      </c>
      <c r="C27" s="377" t="s">
        <v>599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600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601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602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603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556</v>
      </c>
      <c r="B32" s="376" t="s">
        <v>604</v>
      </c>
      <c r="C32" s="341" t="s">
        <v>605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606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607</v>
      </c>
      <c r="C34" s="341" t="s">
        <v>608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609</v>
      </c>
      <c r="C35" s="341" t="s">
        <v>610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611</v>
      </c>
      <c r="C36" s="341" t="s">
        <v>612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559</v>
      </c>
      <c r="B37" s="383" t="s">
        <v>575</v>
      </c>
      <c r="C37" s="341" t="s">
        <v>613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614</v>
      </c>
      <c r="C38" s="355" t="s">
        <v>615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616</v>
      </c>
      <c r="B39" s="358" t="s">
        <v>617</v>
      </c>
      <c r="C39" s="355" t="s">
        <v>618</v>
      </c>
      <c r="D39" s="384"/>
      <c r="E39" s="384"/>
      <c r="F39" s="384"/>
      <c r="G39" s="343">
        <f t="shared" si="2"/>
        <v>0</v>
      </c>
      <c r="H39" s="384"/>
      <c r="I39" s="384"/>
      <c r="J39" s="343">
        <f t="shared" si="3"/>
        <v>0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619</v>
      </c>
      <c r="C40" s="333" t="s">
        <v>620</v>
      </c>
      <c r="D40" s="387">
        <f>D17+D18+D19+D25+D38+D39</f>
        <v>1012</v>
      </c>
      <c r="E40" s="387">
        <f>E17+E18+E19+E25+E38+E39</f>
        <v>280</v>
      </c>
      <c r="F40" s="387">
        <f aca="true" t="shared" si="13" ref="F40:R40">F17+F18+F19+F25+F38+F39</f>
        <v>0</v>
      </c>
      <c r="G40" s="387">
        <f t="shared" si="13"/>
        <v>1292</v>
      </c>
      <c r="H40" s="387">
        <f t="shared" si="13"/>
        <v>0</v>
      </c>
      <c r="I40" s="387">
        <f t="shared" si="13"/>
        <v>0</v>
      </c>
      <c r="J40" s="387">
        <f t="shared" si="13"/>
        <v>1292</v>
      </c>
      <c r="K40" s="387">
        <f t="shared" si="13"/>
        <v>98</v>
      </c>
      <c r="L40" s="387">
        <f t="shared" si="13"/>
        <v>51</v>
      </c>
      <c r="M40" s="387">
        <f t="shared" si="13"/>
        <v>0</v>
      </c>
      <c r="N40" s="387">
        <f t="shared" si="13"/>
        <v>149</v>
      </c>
      <c r="O40" s="387">
        <f t="shared" si="13"/>
        <v>0</v>
      </c>
      <c r="P40" s="387">
        <f t="shared" si="13"/>
        <v>0</v>
      </c>
      <c r="Q40" s="387">
        <f t="shared" si="13"/>
        <v>149</v>
      </c>
      <c r="R40" s="387">
        <f t="shared" si="13"/>
        <v>1143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621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>
      <c r="A44" s="388"/>
      <c r="B44" s="393" t="s">
        <v>866</v>
      </c>
      <c r="C44" s="393"/>
      <c r="D44" s="394"/>
      <c r="E44" s="394"/>
      <c r="F44" s="394"/>
      <c r="G44" s="388"/>
      <c r="H44" s="588" t="s">
        <v>870</v>
      </c>
      <c r="I44" s="588"/>
      <c r="J44" s="588"/>
      <c r="K44" s="589"/>
      <c r="L44" s="589"/>
      <c r="M44" s="589"/>
      <c r="N44" s="589"/>
      <c r="O44" s="590" t="s">
        <v>275</v>
      </c>
      <c r="P44" s="590"/>
      <c r="Q44" s="590"/>
      <c r="R44" s="590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 objects="1" scenarios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3">
      <selection activeCell="D113" sqref="D113"/>
    </sheetView>
  </sheetViews>
  <sheetFormatPr defaultColWidth="9.00390625" defaultRowHeight="12.75"/>
  <cols>
    <col min="1" max="1" width="39.125" style="322" customWidth="1"/>
    <col min="2" max="2" width="10.375" style="396" customWidth="1"/>
    <col min="3" max="3" width="22.75390625" style="322" customWidth="1"/>
    <col min="4" max="4" width="21.2539062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75390625" style="322" customWidth="1"/>
  </cols>
  <sheetData>
    <row r="1" spans="1:6" ht="24" customHeight="1">
      <c r="A1" s="564" t="s">
        <v>622</v>
      </c>
      <c r="B1" s="564"/>
      <c r="C1" s="564"/>
      <c r="D1" s="564"/>
      <c r="E1" s="564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392</v>
      </c>
      <c r="B3" s="565" t="str">
        <f>'справка _1_БАЛАНС'!E3</f>
        <v>ИНВЕСТОР.БГ АД</v>
      </c>
      <c r="C3" s="565"/>
      <c r="D3" s="135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>
      <c r="A4" s="407" t="s">
        <v>7</v>
      </c>
      <c r="B4" s="556" t="str">
        <f>'справка _1_БАЛАНС'!E5</f>
        <v>ДЕВЕТМЕСЕЧИЕ 2007 ГОДИНА</v>
      </c>
      <c r="C4" s="556"/>
      <c r="D4" s="137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623</v>
      </c>
      <c r="B5" s="411"/>
      <c r="C5" s="412"/>
      <c r="D5" s="345"/>
      <c r="E5" s="413" t="s">
        <v>624</v>
      </c>
    </row>
    <row r="6" spans="1:14" s="334" customFormat="1" ht="12">
      <c r="A6" s="414" t="s">
        <v>472</v>
      </c>
      <c r="B6" s="415" t="s">
        <v>10</v>
      </c>
      <c r="C6" s="416" t="s">
        <v>625</v>
      </c>
      <c r="D6" s="562" t="s">
        <v>626</v>
      </c>
      <c r="E6" s="562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627</v>
      </c>
      <c r="E7" s="422" t="s">
        <v>628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629</v>
      </c>
      <c r="B9" s="424" t="s">
        <v>630</v>
      </c>
      <c r="C9" s="425"/>
      <c r="D9" s="425"/>
      <c r="E9" s="426">
        <f>C9-D9</f>
        <v>0</v>
      </c>
      <c r="F9" s="427"/>
    </row>
    <row r="10" spans="1:6" ht="12">
      <c r="A10" s="423" t="s">
        <v>631</v>
      </c>
      <c r="B10" s="428"/>
      <c r="C10" s="429"/>
      <c r="D10" s="429"/>
      <c r="E10" s="426"/>
      <c r="F10" s="427"/>
    </row>
    <row r="11" spans="1:15" ht="12">
      <c r="A11" s="430" t="s">
        <v>632</v>
      </c>
      <c r="B11" s="431" t="s">
        <v>633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634</v>
      </c>
      <c r="B12" s="431" t="s">
        <v>635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636</v>
      </c>
      <c r="B13" s="431" t="s">
        <v>637</v>
      </c>
      <c r="C13" s="425"/>
      <c r="D13" s="425"/>
      <c r="E13" s="426">
        <f t="shared" si="0"/>
        <v>0</v>
      </c>
      <c r="F13" s="427"/>
    </row>
    <row r="14" spans="1:6" ht="13.5">
      <c r="A14" s="433" t="s">
        <v>638</v>
      </c>
      <c r="B14" s="431" t="s">
        <v>639</v>
      </c>
      <c r="C14" s="425"/>
      <c r="D14" s="425"/>
      <c r="E14" s="426">
        <f t="shared" si="0"/>
        <v>0</v>
      </c>
      <c r="F14" s="427"/>
    </row>
    <row r="15" spans="1:6" ht="12">
      <c r="A15" s="430" t="s">
        <v>640</v>
      </c>
      <c r="B15" s="431" t="s">
        <v>641</v>
      </c>
      <c r="C15" s="425"/>
      <c r="D15" s="425"/>
      <c r="E15" s="426">
        <f t="shared" si="0"/>
        <v>0</v>
      </c>
      <c r="F15" s="427"/>
    </row>
    <row r="16" spans="1:15" ht="12">
      <c r="A16" s="430" t="s">
        <v>642</v>
      </c>
      <c r="B16" s="431" t="s">
        <v>643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644</v>
      </c>
      <c r="B17" s="431" t="s">
        <v>645</v>
      </c>
      <c r="C17" s="425"/>
      <c r="D17" s="425"/>
      <c r="E17" s="426">
        <f t="shared" si="0"/>
        <v>0</v>
      </c>
      <c r="F17" s="427"/>
    </row>
    <row r="18" spans="1:6" ht="13.5">
      <c r="A18" s="433" t="s">
        <v>638</v>
      </c>
      <c r="B18" s="431" t="s">
        <v>646</v>
      </c>
      <c r="C18" s="425"/>
      <c r="D18" s="425"/>
      <c r="E18" s="426">
        <f t="shared" si="0"/>
        <v>0</v>
      </c>
      <c r="F18" s="427"/>
    </row>
    <row r="19" spans="1:15" ht="12">
      <c r="A19" s="434" t="s">
        <v>647</v>
      </c>
      <c r="B19" s="424" t="s">
        <v>648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649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650</v>
      </c>
      <c r="B21" s="424" t="s">
        <v>651</v>
      </c>
      <c r="C21" s="425"/>
      <c r="D21" s="425"/>
      <c r="E21" s="426">
        <f t="shared" si="0"/>
        <v>0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12">
      <c r="A23" s="423" t="s">
        <v>652</v>
      </c>
      <c r="B23" s="436"/>
      <c r="C23" s="432"/>
      <c r="D23" s="429"/>
      <c r="E23" s="426"/>
      <c r="F23" s="427"/>
    </row>
    <row r="24" spans="1:15" ht="12">
      <c r="A24" s="430" t="s">
        <v>653</v>
      </c>
      <c r="B24" s="431" t="s">
        <v>654</v>
      </c>
      <c r="C24" s="432">
        <f>SUM(C25:C27)</f>
        <v>0</v>
      </c>
      <c r="D24" s="432">
        <f>SUM(D25:D27)</f>
        <v>0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655</v>
      </c>
      <c r="B25" s="431" t="s">
        <v>656</v>
      </c>
      <c r="C25" s="425"/>
      <c r="D25" s="425"/>
      <c r="E25" s="426">
        <f t="shared" si="0"/>
        <v>0</v>
      </c>
      <c r="F25" s="427"/>
    </row>
    <row r="26" spans="1:6" ht="13.5">
      <c r="A26" s="433" t="s">
        <v>657</v>
      </c>
      <c r="B26" s="431" t="s">
        <v>658</v>
      </c>
      <c r="C26" s="425"/>
      <c r="D26" s="425"/>
      <c r="E26" s="426">
        <f t="shared" si="0"/>
        <v>0</v>
      </c>
      <c r="F26" s="427"/>
    </row>
    <row r="27" spans="1:6" ht="13.5">
      <c r="A27" s="433" t="s">
        <v>659</v>
      </c>
      <c r="B27" s="431" t="s">
        <v>660</v>
      </c>
      <c r="C27" s="425"/>
      <c r="D27" s="425"/>
      <c r="E27" s="426">
        <f t="shared" si="0"/>
        <v>0</v>
      </c>
      <c r="F27" s="427"/>
    </row>
    <row r="28" spans="1:6" ht="12">
      <c r="A28" s="430" t="s">
        <v>661</v>
      </c>
      <c r="B28" s="431" t="s">
        <v>662</v>
      </c>
      <c r="C28" s="425">
        <v>98</v>
      </c>
      <c r="D28" s="425"/>
      <c r="E28" s="426">
        <f t="shared" si="0"/>
        <v>98</v>
      </c>
      <c r="F28" s="427"/>
    </row>
    <row r="29" spans="1:6" ht="12">
      <c r="A29" s="430" t="s">
        <v>663</v>
      </c>
      <c r="B29" s="431" t="s">
        <v>664</v>
      </c>
      <c r="C29" s="425">
        <v>90</v>
      </c>
      <c r="D29" s="425"/>
      <c r="E29" s="426">
        <f t="shared" si="0"/>
        <v>90</v>
      </c>
      <c r="F29" s="427"/>
    </row>
    <row r="30" spans="1:6" ht="12">
      <c r="A30" s="430" t="s">
        <v>665</v>
      </c>
      <c r="B30" s="431" t="s">
        <v>666</v>
      </c>
      <c r="C30" s="425"/>
      <c r="D30" s="425"/>
      <c r="E30" s="426">
        <f t="shared" si="0"/>
        <v>0</v>
      </c>
      <c r="F30" s="427"/>
    </row>
    <row r="31" spans="1:6" ht="12">
      <c r="A31" s="430" t="s">
        <v>667</v>
      </c>
      <c r="B31" s="431" t="s">
        <v>668</v>
      </c>
      <c r="C31" s="425"/>
      <c r="D31" s="425"/>
      <c r="E31" s="426">
        <f t="shared" si="0"/>
        <v>0</v>
      </c>
      <c r="F31" s="427"/>
    </row>
    <row r="32" spans="1:6" ht="12">
      <c r="A32" s="430" t="s">
        <v>669</v>
      </c>
      <c r="B32" s="431" t="s">
        <v>670</v>
      </c>
      <c r="C32" s="425"/>
      <c r="D32" s="425"/>
      <c r="E32" s="426">
        <f t="shared" si="0"/>
        <v>0</v>
      </c>
      <c r="F32" s="427"/>
    </row>
    <row r="33" spans="1:15" ht="12">
      <c r="A33" s="430" t="s">
        <v>671</v>
      </c>
      <c r="B33" s="431" t="s">
        <v>672</v>
      </c>
      <c r="C33" s="437">
        <f>SUM(C34:C37)</f>
        <v>2</v>
      </c>
      <c r="D33" s="437">
        <f>SUM(D34:D37)</f>
        <v>0</v>
      </c>
      <c r="E33" s="438">
        <f>SUM(E34:E37)</f>
        <v>2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673</v>
      </c>
      <c r="B34" s="431" t="s">
        <v>674</v>
      </c>
      <c r="C34" s="425">
        <v>2</v>
      </c>
      <c r="D34" s="425"/>
      <c r="E34" s="426">
        <f t="shared" si="0"/>
        <v>2</v>
      </c>
      <c r="F34" s="427"/>
    </row>
    <row r="35" spans="1:6" ht="13.5">
      <c r="A35" s="433" t="s">
        <v>675</v>
      </c>
      <c r="B35" s="431" t="s">
        <v>676</v>
      </c>
      <c r="C35" s="425"/>
      <c r="D35" s="425"/>
      <c r="E35" s="426">
        <f t="shared" si="0"/>
        <v>0</v>
      </c>
      <c r="F35" s="427"/>
    </row>
    <row r="36" spans="1:6" ht="13.5">
      <c r="A36" s="433" t="s">
        <v>677</v>
      </c>
      <c r="B36" s="431" t="s">
        <v>678</v>
      </c>
      <c r="C36" s="425"/>
      <c r="D36" s="425"/>
      <c r="E36" s="426">
        <f t="shared" si="0"/>
        <v>0</v>
      </c>
      <c r="F36" s="427"/>
    </row>
    <row r="37" spans="1:6" ht="13.5">
      <c r="A37" s="433" t="s">
        <v>679</v>
      </c>
      <c r="B37" s="431" t="s">
        <v>680</v>
      </c>
      <c r="C37" s="425"/>
      <c r="D37" s="425"/>
      <c r="E37" s="426">
        <f t="shared" si="0"/>
        <v>0</v>
      </c>
      <c r="F37" s="427"/>
    </row>
    <row r="38" spans="1:15" ht="12">
      <c r="A38" s="430" t="s">
        <v>681</v>
      </c>
      <c r="B38" s="431" t="s">
        <v>682</v>
      </c>
      <c r="C38" s="432">
        <f>SUM(C39:C42)</f>
        <v>8</v>
      </c>
      <c r="D38" s="437">
        <f>SUM(D39:D42)</f>
        <v>0</v>
      </c>
      <c r="E38" s="438">
        <f>SUM(E39:E42)</f>
        <v>8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683</v>
      </c>
      <c r="B39" s="431" t="s">
        <v>684</v>
      </c>
      <c r="C39" s="425"/>
      <c r="D39" s="425"/>
      <c r="E39" s="426">
        <f t="shared" si="0"/>
        <v>0</v>
      </c>
      <c r="F39" s="427"/>
    </row>
    <row r="40" spans="1:6" ht="13.5">
      <c r="A40" s="433" t="s">
        <v>685</v>
      </c>
      <c r="B40" s="431" t="s">
        <v>686</v>
      </c>
      <c r="C40" s="425"/>
      <c r="D40" s="425"/>
      <c r="E40" s="426">
        <f t="shared" si="0"/>
        <v>0</v>
      </c>
      <c r="F40" s="427"/>
    </row>
    <row r="41" spans="1:6" ht="13.5">
      <c r="A41" s="433" t="s">
        <v>687</v>
      </c>
      <c r="B41" s="431" t="s">
        <v>688</v>
      </c>
      <c r="C41" s="425"/>
      <c r="D41" s="425"/>
      <c r="E41" s="426">
        <f t="shared" si="0"/>
        <v>0</v>
      </c>
      <c r="F41" s="427"/>
    </row>
    <row r="42" spans="1:6" ht="13.5">
      <c r="A42" s="433" t="s">
        <v>689</v>
      </c>
      <c r="B42" s="431" t="s">
        <v>690</v>
      </c>
      <c r="C42" s="425">
        <v>8</v>
      </c>
      <c r="D42" s="425"/>
      <c r="E42" s="426">
        <f t="shared" si="0"/>
        <v>8</v>
      </c>
      <c r="F42" s="427"/>
    </row>
    <row r="43" spans="1:15" ht="12">
      <c r="A43" s="434" t="s">
        <v>691</v>
      </c>
      <c r="B43" s="424" t="s">
        <v>692</v>
      </c>
      <c r="C43" s="429">
        <f>C24+C28+C29+C31+C30+C32+C33+C38</f>
        <v>198</v>
      </c>
      <c r="D43" s="429">
        <f>D24+D28+D29+D31+D30+D32+D33+D38</f>
        <v>0</v>
      </c>
      <c r="E43" s="435">
        <f>E24+E28+E29+E31+E30+E32+E33+E38</f>
        <v>198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693</v>
      </c>
      <c r="B44" s="428" t="s">
        <v>694</v>
      </c>
      <c r="C44" s="439">
        <f>C43+C21+C19+C9</f>
        <v>198</v>
      </c>
      <c r="D44" s="439">
        <f>D43+D21+D19+D9</f>
        <v>0</v>
      </c>
      <c r="E44" s="435">
        <f>E43+E21+E19+E9</f>
        <v>198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695</v>
      </c>
      <c r="B47" s="441"/>
      <c r="C47" s="444"/>
      <c r="D47" s="444"/>
      <c r="E47" s="444"/>
      <c r="F47" s="418" t="s">
        <v>278</v>
      </c>
    </row>
    <row r="48" spans="1:6" s="334" customFormat="1" ht="24">
      <c r="A48" s="414" t="s">
        <v>472</v>
      </c>
      <c r="B48" s="415" t="s">
        <v>10</v>
      </c>
      <c r="C48" s="445" t="s">
        <v>696</v>
      </c>
      <c r="D48" s="562" t="s">
        <v>697</v>
      </c>
      <c r="E48" s="562"/>
      <c r="F48" s="417" t="s">
        <v>698</v>
      </c>
    </row>
    <row r="49" spans="1:6" s="334" customFormat="1" ht="13.5">
      <c r="A49" s="414"/>
      <c r="B49" s="420"/>
      <c r="C49" s="445"/>
      <c r="D49" s="421" t="s">
        <v>627</v>
      </c>
      <c r="E49" s="421" t="s">
        <v>628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12">
      <c r="A51" s="423" t="s">
        <v>699</v>
      </c>
      <c r="B51" s="436"/>
      <c r="C51" s="439"/>
      <c r="D51" s="439"/>
      <c r="E51" s="439"/>
      <c r="F51" s="447"/>
    </row>
    <row r="52" spans="1:16" ht="24">
      <c r="A52" s="430" t="s">
        <v>700</v>
      </c>
      <c r="B52" s="431" t="s">
        <v>701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702</v>
      </c>
      <c r="B53" s="431" t="s">
        <v>703</v>
      </c>
      <c r="C53" s="425"/>
      <c r="D53" s="425"/>
      <c r="E53" s="432">
        <f>C53-D53</f>
        <v>0</v>
      </c>
      <c r="F53" s="425"/>
    </row>
    <row r="54" spans="1:6" ht="13.5">
      <c r="A54" s="433" t="s">
        <v>704</v>
      </c>
      <c r="B54" s="431" t="s">
        <v>705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689</v>
      </c>
      <c r="B55" s="431" t="s">
        <v>706</v>
      </c>
      <c r="C55" s="425"/>
      <c r="D55" s="425"/>
      <c r="E55" s="432">
        <f t="shared" si="1"/>
        <v>0</v>
      </c>
      <c r="F55" s="425"/>
    </row>
    <row r="56" spans="1:16" ht="24">
      <c r="A56" s="430" t="s">
        <v>707</v>
      </c>
      <c r="B56" s="431" t="s">
        <v>708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709</v>
      </c>
      <c r="B57" s="431" t="s">
        <v>710</v>
      </c>
      <c r="C57" s="425"/>
      <c r="D57" s="425"/>
      <c r="E57" s="432">
        <f t="shared" si="1"/>
        <v>0</v>
      </c>
      <c r="F57" s="425"/>
    </row>
    <row r="58" spans="1:6" ht="13.5">
      <c r="A58" s="448" t="s">
        <v>711</v>
      </c>
      <c r="B58" s="431" t="s">
        <v>712</v>
      </c>
      <c r="C58" s="449"/>
      <c r="D58" s="449"/>
      <c r="E58" s="432">
        <f t="shared" si="1"/>
        <v>0</v>
      </c>
      <c r="F58" s="449"/>
    </row>
    <row r="59" spans="1:6" ht="13.5">
      <c r="A59" s="448" t="s">
        <v>713</v>
      </c>
      <c r="B59" s="431" t="s">
        <v>714</v>
      </c>
      <c r="C59" s="425"/>
      <c r="D59" s="425"/>
      <c r="E59" s="432">
        <f t="shared" si="1"/>
        <v>0</v>
      </c>
      <c r="F59" s="425"/>
    </row>
    <row r="60" spans="1:6" ht="13.5">
      <c r="A60" s="448" t="s">
        <v>711</v>
      </c>
      <c r="B60" s="431" t="s">
        <v>715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716</v>
      </c>
      <c r="C61" s="425"/>
      <c r="D61" s="425"/>
      <c r="E61" s="432">
        <f t="shared" si="1"/>
        <v>0</v>
      </c>
      <c r="F61" s="450"/>
    </row>
    <row r="62" spans="1:6" ht="12">
      <c r="A62" s="430" t="s">
        <v>144</v>
      </c>
      <c r="B62" s="431" t="s">
        <v>717</v>
      </c>
      <c r="C62" s="425"/>
      <c r="D62" s="425"/>
      <c r="E62" s="432">
        <f t="shared" si="1"/>
        <v>0</v>
      </c>
      <c r="F62" s="450"/>
    </row>
    <row r="63" spans="1:6" ht="12">
      <c r="A63" s="430" t="s">
        <v>718</v>
      </c>
      <c r="B63" s="431" t="s">
        <v>719</v>
      </c>
      <c r="C63" s="425"/>
      <c r="D63" s="425"/>
      <c r="E63" s="432">
        <f t="shared" si="1"/>
        <v>0</v>
      </c>
      <c r="F63" s="450"/>
    </row>
    <row r="64" spans="1:6" ht="12">
      <c r="A64" s="430" t="s">
        <v>720</v>
      </c>
      <c r="B64" s="431" t="s">
        <v>721</v>
      </c>
      <c r="C64" s="425"/>
      <c r="D64" s="425"/>
      <c r="E64" s="432">
        <f t="shared" si="1"/>
        <v>0</v>
      </c>
      <c r="F64" s="450"/>
    </row>
    <row r="65" spans="1:6" ht="13.5">
      <c r="A65" s="433" t="s">
        <v>722</v>
      </c>
      <c r="B65" s="431" t="s">
        <v>723</v>
      </c>
      <c r="C65" s="449"/>
      <c r="D65" s="449"/>
      <c r="E65" s="432">
        <f t="shared" si="1"/>
        <v>0</v>
      </c>
      <c r="F65" s="451"/>
    </row>
    <row r="66" spans="1:16" ht="12">
      <c r="A66" s="434" t="s">
        <v>724</v>
      </c>
      <c r="B66" s="424" t="s">
        <v>725</v>
      </c>
      <c r="C66" s="439">
        <f>C52+C56+C61+C62+C63+C64</f>
        <v>0</v>
      </c>
      <c r="D66" s="439">
        <f>D52+D56+D61+D62+D63+D64</f>
        <v>0</v>
      </c>
      <c r="E66" s="432">
        <f t="shared" si="1"/>
        <v>0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726</v>
      </c>
      <c r="B67" s="428"/>
      <c r="C67" s="429"/>
      <c r="D67" s="429"/>
      <c r="E67" s="432"/>
      <c r="F67" s="452"/>
    </row>
    <row r="68" spans="1:6" ht="12">
      <c r="A68" s="430" t="s">
        <v>727</v>
      </c>
      <c r="B68" s="453" t="s">
        <v>728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12">
      <c r="A70" s="423" t="s">
        <v>729</v>
      </c>
      <c r="B70" s="436"/>
      <c r="C70" s="429"/>
      <c r="D70" s="429"/>
      <c r="E70" s="432"/>
      <c r="F70" s="452"/>
    </row>
    <row r="71" spans="1:16" ht="24">
      <c r="A71" s="430" t="s">
        <v>700</v>
      </c>
      <c r="B71" s="431" t="s">
        <v>730</v>
      </c>
      <c r="C71" s="437">
        <f>SUM(C72:C74)</f>
        <v>0</v>
      </c>
      <c r="D71" s="437">
        <f>SUM(D72:D74)</f>
        <v>0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731</v>
      </c>
      <c r="B72" s="431" t="s">
        <v>732</v>
      </c>
      <c r="C72" s="425"/>
      <c r="D72" s="425"/>
      <c r="E72" s="432">
        <f t="shared" si="1"/>
        <v>0</v>
      </c>
      <c r="F72" s="450"/>
    </row>
    <row r="73" spans="1:6" ht="13.5">
      <c r="A73" s="433" t="s">
        <v>733</v>
      </c>
      <c r="B73" s="431" t="s">
        <v>734</v>
      </c>
      <c r="C73" s="425"/>
      <c r="D73" s="425"/>
      <c r="E73" s="432">
        <f t="shared" si="1"/>
        <v>0</v>
      </c>
      <c r="F73" s="450"/>
    </row>
    <row r="74" spans="1:6" ht="12">
      <c r="A74" s="430" t="s">
        <v>735</v>
      </c>
      <c r="B74" s="431" t="s">
        <v>736</v>
      </c>
      <c r="C74" s="425"/>
      <c r="D74" s="425"/>
      <c r="E74" s="432">
        <f t="shared" si="1"/>
        <v>0</v>
      </c>
      <c r="F74" s="450"/>
    </row>
    <row r="75" spans="1:16" ht="24">
      <c r="A75" s="430" t="s">
        <v>707</v>
      </c>
      <c r="B75" s="431" t="s">
        <v>737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738</v>
      </c>
      <c r="B76" s="431" t="s">
        <v>739</v>
      </c>
      <c r="C76" s="425"/>
      <c r="D76" s="425"/>
      <c r="E76" s="432">
        <f t="shared" si="1"/>
        <v>0</v>
      </c>
      <c r="F76" s="425"/>
    </row>
    <row r="77" spans="1:6" ht="13.5">
      <c r="A77" s="433" t="s">
        <v>740</v>
      </c>
      <c r="B77" s="431" t="s">
        <v>741</v>
      </c>
      <c r="C77" s="449"/>
      <c r="D77" s="449"/>
      <c r="E77" s="432">
        <f t="shared" si="1"/>
        <v>0</v>
      </c>
      <c r="F77" s="449"/>
    </row>
    <row r="78" spans="1:6" ht="13.5">
      <c r="A78" s="433" t="s">
        <v>742</v>
      </c>
      <c r="B78" s="431" t="s">
        <v>743</v>
      </c>
      <c r="C78" s="425"/>
      <c r="D78" s="425"/>
      <c r="E78" s="432">
        <f t="shared" si="1"/>
        <v>0</v>
      </c>
      <c r="F78" s="425"/>
    </row>
    <row r="79" spans="1:6" ht="13.5">
      <c r="A79" s="433" t="s">
        <v>711</v>
      </c>
      <c r="B79" s="431" t="s">
        <v>744</v>
      </c>
      <c r="C79" s="449"/>
      <c r="D79" s="449"/>
      <c r="E79" s="432">
        <f t="shared" si="1"/>
        <v>0</v>
      </c>
      <c r="F79" s="449"/>
    </row>
    <row r="80" spans="1:16" ht="12">
      <c r="A80" s="430" t="s">
        <v>745</v>
      </c>
      <c r="B80" s="431" t="s">
        <v>746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747</v>
      </c>
      <c r="B81" s="431" t="s">
        <v>748</v>
      </c>
      <c r="C81" s="425"/>
      <c r="D81" s="425"/>
      <c r="E81" s="432">
        <f t="shared" si="1"/>
        <v>0</v>
      </c>
      <c r="F81" s="425"/>
    </row>
    <row r="82" spans="1:6" ht="13.5">
      <c r="A82" s="433" t="s">
        <v>749</v>
      </c>
      <c r="B82" s="431" t="s">
        <v>750</v>
      </c>
      <c r="C82" s="425"/>
      <c r="D82" s="425"/>
      <c r="E82" s="432">
        <f t="shared" si="1"/>
        <v>0</v>
      </c>
      <c r="F82" s="425"/>
    </row>
    <row r="83" spans="1:6" ht="25.5">
      <c r="A83" s="433" t="s">
        <v>751</v>
      </c>
      <c r="B83" s="431" t="s">
        <v>752</v>
      </c>
      <c r="C83" s="425"/>
      <c r="D83" s="425"/>
      <c r="E83" s="432">
        <f t="shared" si="1"/>
        <v>0</v>
      </c>
      <c r="F83" s="425"/>
    </row>
    <row r="84" spans="1:6" ht="13.5">
      <c r="A84" s="433" t="s">
        <v>753</v>
      </c>
      <c r="B84" s="431" t="s">
        <v>754</v>
      </c>
      <c r="C84" s="425"/>
      <c r="D84" s="425"/>
      <c r="E84" s="432">
        <f t="shared" si="1"/>
        <v>0</v>
      </c>
      <c r="F84" s="425"/>
    </row>
    <row r="85" spans="1:16" ht="12">
      <c r="A85" s="430" t="s">
        <v>755</v>
      </c>
      <c r="B85" s="431" t="s">
        <v>756</v>
      </c>
      <c r="C85" s="429">
        <f>SUM(C86:C90)+C94</f>
        <v>146</v>
      </c>
      <c r="D85" s="429">
        <f>SUM(D86:D90)+D94</f>
        <v>0</v>
      </c>
      <c r="E85" s="429">
        <f>SUM(E86:E90)+E94</f>
        <v>146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757</v>
      </c>
      <c r="B86" s="431" t="s">
        <v>758</v>
      </c>
      <c r="C86" s="425"/>
      <c r="D86" s="425"/>
      <c r="E86" s="432">
        <f t="shared" si="1"/>
        <v>0</v>
      </c>
      <c r="F86" s="425"/>
    </row>
    <row r="87" spans="1:6" ht="12">
      <c r="A87" s="430" t="s">
        <v>759</v>
      </c>
      <c r="B87" s="431" t="s">
        <v>760</v>
      </c>
      <c r="C87" s="425">
        <v>4</v>
      </c>
      <c r="D87" s="425"/>
      <c r="E87" s="432">
        <f t="shared" si="1"/>
        <v>4</v>
      </c>
      <c r="F87" s="425"/>
    </row>
    <row r="88" spans="1:6" ht="12">
      <c r="A88" s="430" t="s">
        <v>761</v>
      </c>
      <c r="B88" s="431" t="s">
        <v>762</v>
      </c>
      <c r="C88" s="425">
        <v>77</v>
      </c>
      <c r="D88" s="425"/>
      <c r="E88" s="432">
        <f t="shared" si="1"/>
        <v>77</v>
      </c>
      <c r="F88" s="425"/>
    </row>
    <row r="89" spans="1:6" ht="12">
      <c r="A89" s="430" t="s">
        <v>763</v>
      </c>
      <c r="B89" s="431" t="s">
        <v>764</v>
      </c>
      <c r="C89" s="425">
        <v>37</v>
      </c>
      <c r="D89" s="425"/>
      <c r="E89" s="432">
        <f t="shared" si="1"/>
        <v>37</v>
      </c>
      <c r="F89" s="425"/>
    </row>
    <row r="90" spans="1:16" ht="12">
      <c r="A90" s="430" t="s">
        <v>765</v>
      </c>
      <c r="B90" s="431" t="s">
        <v>766</v>
      </c>
      <c r="C90" s="439">
        <f>SUM(C91:C93)</f>
        <v>19</v>
      </c>
      <c r="D90" s="439">
        <f>SUM(D91:D93)</f>
        <v>0</v>
      </c>
      <c r="E90" s="439">
        <f>SUM(E91:E93)</f>
        <v>19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767</v>
      </c>
      <c r="B91" s="431" t="s">
        <v>768</v>
      </c>
      <c r="C91" s="425"/>
      <c r="D91" s="425"/>
      <c r="E91" s="432">
        <f t="shared" si="1"/>
        <v>0</v>
      </c>
      <c r="F91" s="425"/>
    </row>
    <row r="92" spans="1:6" ht="13.5">
      <c r="A92" s="433" t="s">
        <v>675</v>
      </c>
      <c r="B92" s="431" t="s">
        <v>769</v>
      </c>
      <c r="C92" s="425">
        <v>15</v>
      </c>
      <c r="D92" s="425"/>
      <c r="E92" s="432">
        <f t="shared" si="1"/>
        <v>15</v>
      </c>
      <c r="F92" s="425"/>
    </row>
    <row r="93" spans="1:6" ht="13.5">
      <c r="A93" s="433" t="s">
        <v>679</v>
      </c>
      <c r="B93" s="431" t="s">
        <v>770</v>
      </c>
      <c r="C93" s="425">
        <v>4</v>
      </c>
      <c r="D93" s="425"/>
      <c r="E93" s="432">
        <f t="shared" si="1"/>
        <v>4</v>
      </c>
      <c r="F93" s="425"/>
    </row>
    <row r="94" spans="1:6" ht="12">
      <c r="A94" s="430" t="s">
        <v>771</v>
      </c>
      <c r="B94" s="431" t="s">
        <v>772</v>
      </c>
      <c r="C94" s="425">
        <v>9</v>
      </c>
      <c r="D94" s="425"/>
      <c r="E94" s="432">
        <f t="shared" si="1"/>
        <v>9</v>
      </c>
      <c r="F94" s="425"/>
    </row>
    <row r="95" spans="1:6" ht="12">
      <c r="A95" s="430" t="s">
        <v>773</v>
      </c>
      <c r="B95" s="431" t="s">
        <v>774</v>
      </c>
      <c r="C95" s="425"/>
      <c r="D95" s="425"/>
      <c r="E95" s="432">
        <f t="shared" si="1"/>
        <v>0</v>
      </c>
      <c r="F95" s="450"/>
    </row>
    <row r="96" spans="1:16" ht="12">
      <c r="A96" s="434" t="s">
        <v>775</v>
      </c>
      <c r="B96" s="453" t="s">
        <v>776</v>
      </c>
      <c r="C96" s="429">
        <f>C85+C80+C75+C71+C95</f>
        <v>146</v>
      </c>
      <c r="D96" s="429">
        <f>D85+D80+D75+D71+D95</f>
        <v>0</v>
      </c>
      <c r="E96" s="429">
        <f>E85+E80+E75+E71+E95</f>
        <v>146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777</v>
      </c>
      <c r="B97" s="428" t="s">
        <v>778</v>
      </c>
      <c r="C97" s="429">
        <f>C96+C68+C66</f>
        <v>146</v>
      </c>
      <c r="D97" s="429">
        <f>D96+D68+D66</f>
        <v>0</v>
      </c>
      <c r="E97" s="429">
        <f>E96+E68+E66</f>
        <v>146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779</v>
      </c>
      <c r="B99" s="397"/>
      <c r="C99" s="455"/>
      <c r="D99" s="455"/>
      <c r="E99" s="455"/>
      <c r="F99" s="457" t="s">
        <v>534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472</v>
      </c>
      <c r="B100" s="428" t="s">
        <v>473</v>
      </c>
      <c r="C100" s="417" t="s">
        <v>780</v>
      </c>
      <c r="D100" s="417" t="s">
        <v>781</v>
      </c>
      <c r="E100" s="417" t="s">
        <v>782</v>
      </c>
      <c r="F100" s="417" t="s">
        <v>783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784</v>
      </c>
      <c r="B102" s="431" t="s">
        <v>785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786</v>
      </c>
      <c r="B103" s="431" t="s">
        <v>787</v>
      </c>
      <c r="C103" s="425"/>
      <c r="D103" s="425"/>
      <c r="E103" s="425"/>
      <c r="F103" s="460">
        <f>C103+D103-E103</f>
        <v>0</v>
      </c>
    </row>
    <row r="104" spans="1:6" ht="12">
      <c r="A104" s="430" t="s">
        <v>788</v>
      </c>
      <c r="B104" s="431" t="s">
        <v>789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790</v>
      </c>
      <c r="B105" s="428" t="s">
        <v>791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792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63" t="s">
        <v>793</v>
      </c>
      <c r="B107" s="563"/>
      <c r="C107" s="563"/>
      <c r="D107" s="563"/>
      <c r="E107" s="563"/>
      <c r="F107" s="563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>
      <c r="A109" s="561" t="s">
        <v>863</v>
      </c>
      <c r="B109" s="561"/>
      <c r="C109" s="561" t="s">
        <v>868</v>
      </c>
      <c r="D109" s="561"/>
      <c r="E109" s="561"/>
      <c r="F109" s="561"/>
    </row>
    <row r="110" spans="1:6" ht="12">
      <c r="A110" s="464"/>
      <c r="B110" s="465"/>
      <c r="C110" s="464"/>
      <c r="D110" s="464"/>
      <c r="E110" s="464"/>
      <c r="F110" s="466"/>
    </row>
    <row r="111" spans="1:6" ht="12">
      <c r="A111" s="464"/>
      <c r="B111" s="465"/>
      <c r="C111" s="561" t="s">
        <v>275</v>
      </c>
      <c r="D111" s="561"/>
      <c r="E111" s="561"/>
      <c r="F111" s="561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2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58"/>
  <sheetViews>
    <sheetView workbookViewId="0" topLeftCell="A1">
      <selection activeCell="G37" sqref="G37"/>
    </sheetView>
  </sheetViews>
  <sheetFormatPr defaultColWidth="9.00390625" defaultRowHeight="12.75"/>
  <cols>
    <col min="1" max="1" width="52.75390625" style="345" customWidth="1"/>
    <col min="2" max="2" width="9.125" style="468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794</v>
      </c>
      <c r="F2" s="471"/>
      <c r="G2" s="471"/>
      <c r="H2" s="469"/>
      <c r="I2" s="469"/>
    </row>
    <row r="3" spans="1:9" ht="12">
      <c r="A3" s="469"/>
      <c r="B3" s="470"/>
      <c r="C3" s="600" t="s">
        <v>795</v>
      </c>
      <c r="D3" s="600"/>
      <c r="E3" s="600"/>
      <c r="F3" s="600"/>
      <c r="G3" s="600"/>
      <c r="H3" s="469"/>
      <c r="I3" s="469"/>
    </row>
    <row r="4" spans="1:9" ht="15" customHeight="1">
      <c r="A4" s="473" t="s">
        <v>392</v>
      </c>
      <c r="B4" s="601" t="str">
        <f>'справка _1_БАЛАНС'!E3</f>
        <v>ИНВЕСТОР.БГ АД</v>
      </c>
      <c r="C4" s="601"/>
      <c r="D4" s="601"/>
      <c r="E4" s="601"/>
      <c r="F4" s="601"/>
      <c r="G4" s="602" t="s">
        <v>3</v>
      </c>
      <c r="H4" s="602"/>
      <c r="I4" s="474">
        <f>'справка _1_БАЛАНС'!H3</f>
        <v>130277328</v>
      </c>
    </row>
    <row r="5" spans="1:9" ht="15">
      <c r="A5" s="475" t="s">
        <v>7</v>
      </c>
      <c r="B5" s="603" t="str">
        <f>'справка _1_БАЛАНС'!E5</f>
        <v>ДЕВЕТМЕСЕЧИЕ 2007 ГОДИНА</v>
      </c>
      <c r="C5" s="603"/>
      <c r="D5" s="603"/>
      <c r="E5" s="603"/>
      <c r="F5" s="603"/>
      <c r="G5" s="604" t="s">
        <v>6</v>
      </c>
      <c r="H5" s="604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796</v>
      </c>
    </row>
    <row r="7" spans="1:9" s="480" customFormat="1" ht="12">
      <c r="A7" s="477" t="s">
        <v>472</v>
      </c>
      <c r="B7" s="478"/>
      <c r="C7" s="559" t="s">
        <v>797</v>
      </c>
      <c r="D7" s="559"/>
      <c r="E7" s="559"/>
      <c r="F7" s="559" t="s">
        <v>798</v>
      </c>
      <c r="G7" s="559"/>
      <c r="H7" s="559"/>
      <c r="I7" s="559"/>
    </row>
    <row r="8" spans="1:9" s="480" customFormat="1" ht="21.75" customHeight="1">
      <c r="A8" s="477"/>
      <c r="B8" s="481" t="s">
        <v>10</v>
      </c>
      <c r="C8" s="482" t="s">
        <v>799</v>
      </c>
      <c r="D8" s="482" t="s">
        <v>800</v>
      </c>
      <c r="E8" s="482" t="s">
        <v>801</v>
      </c>
      <c r="F8" s="483" t="s">
        <v>802</v>
      </c>
      <c r="G8" s="598" t="s">
        <v>803</v>
      </c>
      <c r="H8" s="598"/>
      <c r="I8" s="484" t="s">
        <v>804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545</v>
      </c>
      <c r="H9" s="479" t="s">
        <v>546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805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806</v>
      </c>
      <c r="B12" s="494" t="s">
        <v>807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808</v>
      </c>
      <c r="B13" s="494" t="s">
        <v>809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609</v>
      </c>
      <c r="B14" s="494" t="s">
        <v>810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811</v>
      </c>
      <c r="B15" s="494" t="s">
        <v>812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813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577</v>
      </c>
      <c r="B17" s="500" t="s">
        <v>814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815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806</v>
      </c>
      <c r="B19" s="494" t="s">
        <v>816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817</v>
      </c>
      <c r="B20" s="494" t="s">
        <v>818</v>
      </c>
      <c r="C20" s="496"/>
      <c r="D20" s="496"/>
      <c r="E20" s="496">
        <v>26</v>
      </c>
      <c r="F20" s="496">
        <v>26</v>
      </c>
      <c r="G20" s="496"/>
      <c r="H20" s="496"/>
      <c r="I20" s="497">
        <f t="shared" si="0"/>
        <v>26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819</v>
      </c>
      <c r="B21" s="494" t="s">
        <v>820</v>
      </c>
      <c r="C21" s="496"/>
      <c r="D21" s="496"/>
      <c r="E21" s="496">
        <v>68</v>
      </c>
      <c r="F21" s="496">
        <v>68</v>
      </c>
      <c r="G21" s="496"/>
      <c r="H21" s="496"/>
      <c r="I21" s="497">
        <f t="shared" si="0"/>
        <v>68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821</v>
      </c>
      <c r="B22" s="494" t="s">
        <v>822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823</v>
      </c>
      <c r="B23" s="494" t="s">
        <v>824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825</v>
      </c>
      <c r="B24" s="494" t="s">
        <v>826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827</v>
      </c>
      <c r="B25" s="505" t="s">
        <v>828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829</v>
      </c>
      <c r="B26" s="500" t="s">
        <v>830</v>
      </c>
      <c r="C26" s="487">
        <f aca="true" t="shared" si="2" ref="C26:H26">SUM(C19:C25)</f>
        <v>0</v>
      </c>
      <c r="D26" s="487">
        <f t="shared" si="2"/>
        <v>0</v>
      </c>
      <c r="E26" s="487">
        <f t="shared" si="2"/>
        <v>94</v>
      </c>
      <c r="F26" s="487">
        <f t="shared" si="2"/>
        <v>94</v>
      </c>
      <c r="G26" s="487">
        <f t="shared" si="2"/>
        <v>0</v>
      </c>
      <c r="H26" s="487">
        <f t="shared" si="2"/>
        <v>0</v>
      </c>
      <c r="I26" s="497">
        <f t="shared" si="0"/>
        <v>94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>
      <c r="A28" s="599" t="s">
        <v>831</v>
      </c>
      <c r="B28" s="599"/>
      <c r="C28" s="599"/>
      <c r="D28" s="599"/>
      <c r="E28" s="599"/>
      <c r="F28" s="599"/>
      <c r="G28" s="599"/>
      <c r="H28" s="599"/>
      <c r="I28" s="599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471" t="s">
        <v>863</v>
      </c>
      <c r="B30" s="557"/>
      <c r="C30" s="557"/>
      <c r="D30" s="511" t="s">
        <v>832</v>
      </c>
      <c r="E30" s="558" t="s">
        <v>869</v>
      </c>
      <c r="F30" s="558"/>
      <c r="G30" s="558"/>
      <c r="H30" s="512" t="s">
        <v>389</v>
      </c>
      <c r="I30" s="558" t="s">
        <v>390</v>
      </c>
      <c r="J30" s="558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 objects="1" scenarios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55">
      <selection activeCell="D160" sqref="D160"/>
    </sheetView>
  </sheetViews>
  <sheetFormatPr defaultColWidth="9.00390625" defaultRowHeight="12.75"/>
  <cols>
    <col min="1" max="1" width="42.00390625" style="513" customWidth="1"/>
    <col min="2" max="2" width="8.125" style="514" customWidth="1"/>
    <col min="3" max="3" width="19.75390625" style="513" customWidth="1"/>
    <col min="4" max="4" width="20.125" style="513" customWidth="1"/>
    <col min="5" max="5" width="23.75390625" style="513" customWidth="1"/>
    <col min="6" max="6" width="19.75390625" style="513" customWidth="1"/>
    <col min="7" max="16384" width="10.75390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6" t="s">
        <v>833</v>
      </c>
      <c r="B2" s="606"/>
      <c r="C2" s="606"/>
      <c r="D2" s="606"/>
      <c r="E2" s="606"/>
      <c r="F2" s="606"/>
    </row>
    <row r="3" spans="1:6" ht="12.75" customHeight="1">
      <c r="A3" s="606" t="s">
        <v>834</v>
      </c>
      <c r="B3" s="606"/>
      <c r="C3" s="606"/>
      <c r="D3" s="606"/>
      <c r="E3" s="606"/>
      <c r="F3" s="606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392</v>
      </c>
      <c r="B5" s="607" t="str">
        <f>'справка _1_БАЛАНС'!E3</f>
        <v>ИНВЕСТОР.БГ АД</v>
      </c>
      <c r="C5" s="607"/>
      <c r="D5" s="607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835</v>
      </c>
      <c r="B6" s="608" t="str">
        <f>'справка _1_БАЛАНС'!E5</f>
        <v>ДЕВЕТМЕСЕЧИЕ 2007 ГОДИНА</v>
      </c>
      <c r="C6" s="608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278</v>
      </c>
      <c r="G7" s="529"/>
      <c r="H7" s="529"/>
      <c r="I7" s="529"/>
      <c r="J7" s="529"/>
      <c r="K7" s="529"/>
      <c r="L7" s="529"/>
      <c r="M7" s="529"/>
    </row>
    <row r="8" spans="1:15" s="535" customFormat="1" ht="51">
      <c r="A8" s="531" t="s">
        <v>836</v>
      </c>
      <c r="B8" s="532" t="s">
        <v>10</v>
      </c>
      <c r="C8" s="533" t="s">
        <v>837</v>
      </c>
      <c r="D8" s="533" t="s">
        <v>838</v>
      </c>
      <c r="E8" s="533" t="s">
        <v>839</v>
      </c>
      <c r="F8" s="533" t="s">
        <v>840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841</v>
      </c>
      <c r="B10" s="537"/>
      <c r="C10" s="538"/>
      <c r="D10" s="538"/>
      <c r="E10" s="538"/>
      <c r="F10" s="538"/>
    </row>
    <row r="11" spans="1:6" ht="18" customHeight="1">
      <c r="A11" s="539" t="s">
        <v>842</v>
      </c>
      <c r="B11" s="540"/>
      <c r="C11" s="538"/>
      <c r="D11" s="538"/>
      <c r="E11" s="538"/>
      <c r="F11" s="538"/>
    </row>
    <row r="12" spans="1:6" ht="14.25" customHeight="1">
      <c r="A12" s="539" t="s">
        <v>843</v>
      </c>
      <c r="B12" s="540"/>
      <c r="C12" s="541"/>
      <c r="D12" s="541"/>
      <c r="E12" s="541"/>
      <c r="F12" s="542">
        <f>C12-E12</f>
        <v>0</v>
      </c>
    </row>
    <row r="13" spans="1:6" ht="12.75">
      <c r="A13" s="539" t="s">
        <v>844</v>
      </c>
      <c r="B13" s="540"/>
      <c r="C13" s="541"/>
      <c r="D13" s="541"/>
      <c r="E13" s="541"/>
      <c r="F13" s="542">
        <f aca="true" t="shared" si="0" ref="F13:F26">C13-E13</f>
        <v>0</v>
      </c>
    </row>
    <row r="14" spans="1:6" ht="12.75">
      <c r="A14" s="539" t="s">
        <v>559</v>
      </c>
      <c r="B14" s="540"/>
      <c r="C14" s="541"/>
      <c r="D14" s="541"/>
      <c r="E14" s="541"/>
      <c r="F14" s="542">
        <f t="shared" si="0"/>
        <v>0</v>
      </c>
    </row>
    <row r="15" spans="1:6" ht="12.75">
      <c r="A15" s="539" t="s">
        <v>562</v>
      </c>
      <c r="B15" s="540"/>
      <c r="C15" s="541"/>
      <c r="D15" s="541"/>
      <c r="E15" s="541"/>
      <c r="F15" s="542">
        <f t="shared" si="0"/>
        <v>0</v>
      </c>
    </row>
    <row r="16" spans="1:6" ht="12.75">
      <c r="A16" s="539">
        <v>5</v>
      </c>
      <c r="B16" s="540"/>
      <c r="C16" s="541"/>
      <c r="D16" s="541"/>
      <c r="E16" s="541"/>
      <c r="F16" s="542">
        <f t="shared" si="0"/>
        <v>0</v>
      </c>
    </row>
    <row r="17" spans="1:6" ht="12.75">
      <c r="A17" s="539">
        <v>6</v>
      </c>
      <c r="B17" s="540"/>
      <c r="C17" s="541"/>
      <c r="D17" s="541"/>
      <c r="E17" s="541"/>
      <c r="F17" s="542">
        <f t="shared" si="0"/>
        <v>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577</v>
      </c>
      <c r="B27" s="544" t="s">
        <v>845</v>
      </c>
      <c r="C27" s="538">
        <f>SUM(C12:C26)</f>
        <v>0</v>
      </c>
      <c r="D27" s="538"/>
      <c r="E27" s="538">
        <f>SUM(E12:E26)</f>
        <v>0</v>
      </c>
      <c r="F27" s="545">
        <f>SUM(F12:F26)</f>
        <v>0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846</v>
      </c>
      <c r="B28" s="547"/>
      <c r="C28" s="538"/>
      <c r="D28" s="538"/>
      <c r="E28" s="538"/>
      <c r="F28" s="545"/>
    </row>
    <row r="29" spans="1:6" ht="12.75">
      <c r="A29" s="539" t="s">
        <v>553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556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559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562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829</v>
      </c>
      <c r="B44" s="544" t="s">
        <v>847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848</v>
      </c>
      <c r="B45" s="547"/>
      <c r="C45" s="538"/>
      <c r="D45" s="538"/>
      <c r="E45" s="538"/>
      <c r="F45" s="545"/>
    </row>
    <row r="46" spans="1:6" ht="12.75">
      <c r="A46" s="539" t="s">
        <v>553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556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559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562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849</v>
      </c>
      <c r="B61" s="544" t="s">
        <v>850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851</v>
      </c>
      <c r="B62" s="547"/>
      <c r="C62" s="538"/>
      <c r="D62" s="538"/>
      <c r="E62" s="538"/>
      <c r="F62" s="545"/>
    </row>
    <row r="63" spans="1:6" ht="12.75">
      <c r="A63" s="539" t="s">
        <v>553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556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559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562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594</v>
      </c>
      <c r="B78" s="544" t="s">
        <v>852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853</v>
      </c>
      <c r="B79" s="544" t="s">
        <v>854</v>
      </c>
      <c r="C79" s="538">
        <f>C78+C61+C44+C27</f>
        <v>0</v>
      </c>
      <c r="D79" s="538"/>
      <c r="E79" s="538">
        <f>E78+E61+E44+E27</f>
        <v>0</v>
      </c>
      <c r="F79" s="545">
        <f>F78+F61+F44+F27</f>
        <v>0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855</v>
      </c>
      <c r="B80" s="544"/>
      <c r="C80" s="538"/>
      <c r="D80" s="538"/>
      <c r="E80" s="538"/>
      <c r="F80" s="545"/>
    </row>
    <row r="81" spans="1:6" ht="14.25" customHeight="1">
      <c r="A81" s="539" t="s">
        <v>842</v>
      </c>
      <c r="B81" s="547"/>
      <c r="C81" s="538"/>
      <c r="D81" s="538"/>
      <c r="E81" s="538"/>
      <c r="F81" s="545"/>
    </row>
    <row r="82" spans="1:6" ht="12.75">
      <c r="A82" s="539" t="s">
        <v>843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844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559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562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577</v>
      </c>
      <c r="B97" s="544" t="s">
        <v>856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846</v>
      </c>
      <c r="B98" s="547"/>
      <c r="C98" s="538"/>
      <c r="D98" s="538"/>
      <c r="E98" s="538"/>
      <c r="F98" s="545"/>
    </row>
    <row r="99" spans="1:6" ht="12.75">
      <c r="A99" s="539" t="s">
        <v>553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556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559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562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829</v>
      </c>
      <c r="B114" s="544" t="s">
        <v>857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848</v>
      </c>
      <c r="B115" s="547"/>
      <c r="C115" s="538"/>
      <c r="D115" s="538"/>
      <c r="E115" s="538"/>
      <c r="F115" s="545"/>
    </row>
    <row r="116" spans="1:6" ht="12.75">
      <c r="A116" s="539" t="s">
        <v>553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556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559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562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849</v>
      </c>
      <c r="B131" s="544" t="s">
        <v>858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851</v>
      </c>
      <c r="B132" s="547"/>
      <c r="C132" s="538"/>
      <c r="D132" s="538"/>
      <c r="E132" s="538"/>
      <c r="F132" s="545"/>
    </row>
    <row r="133" spans="1:6" ht="12.75">
      <c r="A133" s="539" t="s">
        <v>553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556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559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562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594</v>
      </c>
      <c r="B148" s="544" t="s">
        <v>859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860</v>
      </c>
      <c r="B149" s="544" t="s">
        <v>861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>
      <c r="A151" s="552" t="s">
        <v>867</v>
      </c>
      <c r="B151" s="553"/>
      <c r="C151" s="605" t="s">
        <v>868</v>
      </c>
      <c r="D151" s="605"/>
      <c r="E151" s="605"/>
      <c r="F151" s="605"/>
    </row>
    <row r="152" spans="1:6" ht="12.75">
      <c r="A152" s="554"/>
      <c r="B152" s="555"/>
      <c r="C152" s="554"/>
      <c r="D152" s="554"/>
      <c r="E152" s="554"/>
      <c r="F152" s="554"/>
    </row>
    <row r="153" spans="1:6" ht="12.75">
      <c r="A153" s="554"/>
      <c r="B153" s="555"/>
      <c r="C153" s="605" t="s">
        <v>275</v>
      </c>
      <c r="D153" s="605"/>
      <c r="E153" s="605"/>
      <c r="F153" s="605"/>
    </row>
    <row r="154" spans="3:5" ht="12.75">
      <c r="C154" s="554"/>
      <c r="E154" s="554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2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Eduard Vichinyan</cp:lastModifiedBy>
  <cp:lastPrinted>2007-10-16T11:41:46Z</cp:lastPrinted>
  <dcterms:created xsi:type="dcterms:W3CDTF">2000-06-29T12:02:40Z</dcterms:created>
  <dcterms:modified xsi:type="dcterms:W3CDTF">2007-10-16T12:27:19Z</dcterms:modified>
  <cp:category/>
  <cp:version/>
  <cp:contentType/>
  <cp:contentStatus/>
  <cp:revision>1</cp:revision>
</cp:coreProperties>
</file>