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<sst xmlns="http://schemas.openxmlformats.org/spreadsheetml/2006/main" count="1075" uniqueCount="879">
  <si>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</si>
  <si>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</si>
  <si>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</si>
  <si>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</si>
  <si>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</si>
  <si>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</si>
  <si>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</si>
  <si>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</si>
  <si>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</si>
  <si>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</si>
  <si>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</si>
  <si>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</si>
  <si>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</si>
  <si>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</si>
  <si>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</si>
  <si>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</si>
  <si>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</si>
  <si>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</si>
  <si>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</si>
  <si>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</si>
  <si>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</si>
  <si>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</si>
  <si>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</si>
  <si>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</si>
  <si>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</si>
  <si>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</si>
  <si>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</si>
  <si>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</si>
  <si>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</si>
  <si>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</si>
  <si>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</si>
  <si>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</si>
  <si>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</si>
  <si>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</si>
  <si>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</si>
  <si>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</si>
  <si>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</si>
  <si>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</si>
  <si>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</si>
  <si>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</si>
  <si>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</si>
  <si>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</si>
  <si>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</si>
  <si>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</si>
  <si>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</si>
  <si>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</si>
  <si>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</si>
  <si>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</si>
  <si>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</si>
  <si>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</si>
  <si>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</si>
  <si>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</si>
  <si>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</si>
  <si>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</si>
  <si>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</si>
  <si>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</si>
  <si>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</si>
  <si>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</si>
  <si>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</si>
  <si>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</si>
  <si>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</si>
  <si>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</si>
  <si>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</si>
  <si>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</si>
  <si>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</si>
  <si>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</si>
  <si>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</si>
  <si>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</si>
  <si>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</si>
  <si>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</si>
  <si>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</si>
  <si>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</si>
  <si>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</si>
  <si>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</si>
  <si>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</si>
  <si>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</si>
  <si>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</si>
  <si>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</si>
  <si>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</si>
  <si>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</si>
  <si>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</si>
  <si>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</si>
  <si>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</si>
  <si>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</si>
  <si>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</si>
  <si>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</si>
  <si>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</si>
  <si>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</si>
  <si>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</si>
  <si>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</si>
  <si>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</si>
  <si>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</si>
  <si>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</si>
  <si>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</si>
  <si>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</si>
  <si>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</si>
  <si>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</si>
  <si>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</si>
  <si>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</si>
  <si>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</si>
  <si>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</si>
  <si>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</si>
  <si>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</si>
  <si>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</si>
  <si>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</si>
  <si>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</si>
  <si>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</si>
  <si>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</si>
  <si>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</si>
  <si>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</si>
  <si>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</si>
  <si>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</si>
  <si>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</si>
  <si>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</si>
  <si>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</si>
  <si>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</si>
  <si>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</si>
  <si>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</si>
  <si>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</si>
  <si>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</si>
  <si>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</si>
  <si>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</si>
  <si>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</si>
  <si>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</si>
  <si>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</si>
  <si>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</si>
  <si>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</si>
  <si>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</si>
  <si>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</si>
  <si>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</si>
  <si>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</si>
  <si>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</si>
  <si>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</si>
  <si>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</si>
  <si>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</si>
  <si>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</si>
  <si>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</si>
  <si>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</si>
  <si>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</si>
  <si>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</si>
  <si>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</si>
  <si>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</si>
  <si>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</si>
  <si>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</si>
  <si>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</si>
  <si>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</si>
  <si>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</si>
  <si>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</si>
  <si>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</si>
  <si>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</si>
  <si>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</si>
  <si>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</si>
  <si>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</si>
  <si>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</si>
  <si>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</si>
  <si>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</si>
  <si>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</si>
  <si>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</si>
  <si>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</si>
  <si>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</si>
  <si>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</si>
  <si>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</si>
  <si>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</si>
  <si>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</si>
  <si>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</si>
  <si>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</si>
  <si>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</si>
  <si>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</si>
  <si>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</si>
  <si>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</si>
  <si>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</si>
  <si>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</si>
  <si>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</si>
  <si>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</si>
  <si>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</si>
  <si>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</si>
  <si>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</si>
  <si>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</si>
  <si>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</si>
  <si>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</si>
  <si>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</si>
  <si>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</si>
  <si>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</si>
  <si>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</si>
  <si>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</si>
  <si>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</si>
  <si>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</si>
  <si>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</si>
  <si>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</si>
  <si>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</si>
  <si>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</si>
  <si>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</si>
  <si>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</si>
  <si>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</si>
  <si>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</si>
  <si>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</si>
  <si>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</si>
  <si>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</si>
  <si>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</si>
  <si>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</si>
  <si>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</si>
  <si>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</si>
  <si>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</si>
  <si>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</si>
  <si>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</si>
  <si>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</si>
  <si>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</si>
  <si>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</si>
  <si>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</si>
  <si>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</si>
  <si>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</si>
  <si>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</si>
  <si>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</si>
  <si>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</si>
  <si>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</si>
  <si>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</si>
  <si>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</si>
  <si>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</si>
  <si>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</si>
  <si>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</si>
  <si>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</si>
  <si>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</si>
  <si>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</si>
  <si>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</si>
  <si>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</si>
  <si>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</si>
  <si>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</si>
  <si>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</si>
  <si>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</si>
  <si>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</si>
  <si>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</si>
  <si>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</si>
  <si>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</si>
  <si>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</si>
  <si>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</si>
  <si>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</si>
  <si>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</si>
  <si>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</si>
  <si>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</si>
  <si>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</si>
  <si>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</si>
  <si>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</si>
  <si>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</si>
  <si>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</si>
  <si>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</si>
  <si>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</si>
  <si>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</si>
  <si>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</si>
  <si>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</si>
  <si>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</si>
  <si>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</si>
  <si>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</si>
  <si>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</si>
  <si>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</si>
  <si>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</si>
  <si>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</si>
  <si>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</si>
  <si>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</si>
  <si>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</si>
  <si>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</si>
  <si>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</si>
  <si>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</si>
  <si>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</si>
  <si>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</si>
  <si>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</si>
  <si>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</si>
  <si>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</si>
  <si>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</si>
  <si>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</si>
  <si>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</si>
  <si>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</si>
  <si>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</si>
  <si>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</si>
  <si>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</si>
  <si>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</si>
  <si>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</si>
  <si>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</si>
  <si>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</si>
  <si>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</si>
  <si>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</si>
  <si>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</si>
  <si>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</si>
  <si>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</si>
  <si>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</si>
  <si>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</si>
  <si>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</si>
  <si>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</si>
  <si>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</si>
  <si>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</si>
  <si>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</si>
  <si>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</si>
  <si>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</si>
  <si>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</si>
  <si>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</si>
  <si>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</si>
  <si>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</si>
  <si>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</si>
  <si>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</si>
  <si>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</si>
  <si>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</si>
  <si>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</si>
  <si>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</si>
  <si>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</si>
  <si>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</si>
  <si>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</si>
  <si>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</si>
  <si>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</si>
  <si>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</si>
  <si>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</si>
  <si>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</si>
  <si>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</si>
  <si>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</si>
  <si>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</si>
  <si>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</si>
  <si>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</si>
  <si>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</si>
  <si>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</si>
  <si>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</si>
  <si>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</si>
  <si>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</si>
  <si>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</si>
  <si>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</si>
  <si>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</si>
  <si>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</si>
  <si>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</si>
  <si>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</si>
  <si>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</si>
  <si>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</si>
  <si>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</si>
  <si>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</si>
  <si>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</si>
  <si>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</si>
  <si>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</si>
  <si>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</si>
  <si>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</si>
  <si>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</si>
  <si>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</si>
  <si>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</si>
  <si>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</si>
  <si>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</si>
  <si>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</si>
  <si>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</si>
  <si>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</si>
  <si>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</si>
  <si>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</si>
  <si>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</si>
  <si>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</si>
  <si>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</si>
  <si>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</si>
  <si>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</si>
  <si>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</si>
  <si>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</si>
  <si>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</si>
  <si>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</si>
  <si>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</si>
  <si>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</si>
  <si>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</si>
  <si>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</si>
  <si>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</si>
  <si>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</si>
  <si>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</si>
  <si>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</si>
  <si>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</si>
  <si>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</si>
  <si>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</si>
  <si>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</si>
  <si>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</si>
  <si>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</si>
  <si>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</si>
  <si>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</si>
  <si>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</si>
  <si>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</si>
  <si>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</si>
  <si>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</si>
  <si>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</si>
  <si>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</si>
  <si>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</si>
  <si>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</si>
  <si>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</si>
  <si>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</si>
  <si>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</si>
  <si>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</si>
  <si>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</si>
  <si>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</si>
  <si>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</si>
  <si>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</si>
  <si>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</si>
  <si>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</si>
  <si>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</si>
  <si>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</si>
  <si>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</si>
  <si>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</si>
  <si>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</si>
  <si>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</si>
  <si>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</si>
  <si>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</si>
  <si>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</si>
  <si>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</si>
  <si>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</si>
  <si>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</si>
  <si>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</si>
  <si>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</si>
  <si>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</si>
  <si>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</si>
  <si>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</si>
  <si>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</si>
  <si>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</si>
  <si>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</si>
  <si>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</si>
  <si>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</si>
  <si>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</si>
  <si>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</si>
  <si>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</si>
  <si>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</si>
  <si>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</si>
  <si>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</si>
  <si>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</si>
  <si>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</si>
  <si>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</si>
  <si>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</si>
  <si>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</si>
  <si>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</si>
  <si>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</si>
  <si>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</si>
  <si>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</si>
  <si>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</si>
  <si>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</si>
  <si>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</si>
  <si>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</si>
  <si>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</si>
  <si>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</si>
  <si>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</si>
  <si>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</si>
  <si>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</si>
  <si>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</si>
  <si>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</si>
  <si>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</si>
  <si>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</si>
  <si>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</si>
  <si>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</si>
  <si>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</si>
  <si>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</si>
  <si>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</si>
  <si>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</si>
  <si>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</si>
  <si>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</si>
  <si>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</si>
  <si>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</si>
  <si>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</si>
  <si>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</si>
  <si>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</si>
  <si>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</si>
  <si>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</si>
  <si>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</si>
  <si>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</si>
  <si>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</si>
  <si>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</si>
  <si>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</si>
  <si>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</si>
  <si>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</si>
  <si>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</si>
  <si>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</si>
  <si>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</si>
  <si>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</si>
  <si>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</si>
  <si>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</si>
  <si>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</si>
  <si>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</si>
  <si>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</si>
  <si>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</si>
  <si>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</si>
  <si>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</si>
  <si>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</si>
  <si>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</si>
  <si>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</si>
  <si>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</si>
  <si>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</si>
  <si>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</si>
  <si>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</si>
  <si>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</si>
  <si>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</si>
  <si>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</si>
  <si>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</si>
  <si>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</si>
  <si>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</si>
  <si>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</si>
  <si>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</si>
  <si>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</si>
  <si>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</si>
  <si>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</si>
  <si>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</si>
  <si>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</si>
  <si>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</si>
  <si>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</si>
  <si>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</si>
  <si>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</si>
  <si>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</si>
  <si>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</si>
  <si>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</si>
  <si>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</si>
  <si>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</si>
  <si>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</si>
  <si>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</si>
  <si>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</si>
  <si>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</si>
  <si>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</si>
  <si>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</si>
  <si>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</si>
  <si>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</si>
  <si>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</si>
  <si>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</si>
  <si>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</si>
  <si>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</si>
  <si>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</si>
  <si>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</si>
  <si>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</si>
  <si>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</si>
  <si>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</si>
  <si>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</si>
  <si>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</si>
  <si>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</si>
  <si>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</si>
  <si>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</si>
  <si>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</si>
  <si>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</si>
  <si>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</si>
  <si>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</si>
  <si>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</si>
  <si>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</si>
  <si>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</si>
  <si>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</si>
  <si>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</si>
  <si>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</si>
  <si>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</si>
  <si>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</si>
  <si>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</si>
  <si>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</si>
  <si>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</si>
  <si>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</si>
  <si>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</si>
  <si>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</si>
  <si>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</si>
  <si>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</si>
  <si>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</si>
  <si>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</si>
  <si>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</si>
  <si>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</si>
  <si>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</si>
  <si>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</si>
  <si>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</si>
  <si>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</si>
  <si>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</si>
  <si>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</si>
  <si>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</si>
  <si>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</si>
  <si>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</si>
  <si>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</si>
  <si>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</si>
  <si>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</si>
  <si>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</si>
  <si>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</si>
  <si>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</si>
  <si>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</si>
  <si>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</si>
  <si>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</si>
  <si>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</si>
  <si>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</si>
  <si>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</si>
  <si>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</si>
  <si>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</si>
  <si>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</si>
  <si>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</si>
  <si>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</si>
  <si>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</si>
  <si>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</si>
  <si>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</si>
  <si>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</si>
  <si>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</si>
  <si>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</si>
  <si>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</si>
  <si>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</si>
  <si>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</si>
  <si>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</si>
  <si>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</si>
  <si>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</si>
  <si>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</si>
  <si>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</si>
  <si>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</si>
  <si>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</si>
  <si>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</si>
  <si>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</si>
  <si>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</si>
  <si>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</si>
  <si>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</si>
  <si>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</si>
  <si>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</si>
  <si>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</si>
  <si>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</si>
  <si>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</si>
  <si>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</si>
  <si>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</si>
  <si>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</si>
  <si>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</si>
  <si>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</si>
  <si>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</si>
  <si>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</si>
  <si>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</si>
  <si>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</si>
  <si>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</si>
  <si>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</si>
  <si>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</si>
  <si>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</si>
  <si>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</si>
  <si>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</si>
  <si>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</si>
  <si>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</si>
  <si>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</si>
  <si>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</si>
  <si>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</si>
  <si>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</si>
  <si>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</si>
  <si>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</si>
  <si>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</si>
  <si>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</si>
  <si>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</si>
  <si>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</si>
  <si>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</si>
  <si>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</si>
  <si>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</si>
  <si>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</si>
  <si>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</si>
  <si>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</si>
  <si>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</si>
  <si>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</si>
  <si>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</si>
  <si>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</si>
  <si>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</si>
  <si>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</si>
  <si>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</si>
  <si>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</si>
  <si>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</si>
  <si>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</si>
  <si>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</si>
  <si>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</si>
  <si>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</si>
  <si>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</si>
  <si>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</si>
  <si>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</si>
  <si>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</si>
  <si>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</si>
  <si>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</si>
  <si>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</si>
  <si>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</si>
  <si>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</si>
  <si>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</si>
  <si>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</si>
  <si>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</si>
  <si>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</si>
  <si>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</si>
  <si>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</si>
  <si>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</si>
  <si>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</si>
  <si>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</si>
  <si>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</si>
  <si>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</si>
  <si>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</si>
  <si>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</si>
  <si>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</si>
  <si>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</si>
  <si>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</si>
  <si>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</si>
  <si>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</si>
  <si>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</si>
  <si>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</si>
  <si>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</si>
  <si>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</si>
  <si>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</si>
  <si>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</si>
  <si>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</si>
  <si>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</si>
  <si>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</si>
  <si>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</si>
  <si>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</si>
  <si>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</si>
  <si>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</si>
  <si>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</si>
  <si>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</si>
  <si>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</si>
  <si>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</si>
  <si>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</si>
  <si>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</si>
  <si>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</si>
  <si>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</si>
  <si>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</si>
  <si>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</si>
  <si>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</si>
  <si>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</si>
  <si>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</si>
  <si>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</si>
  <si>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</si>
  <si>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</si>
  <si>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</si>
  <si>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</si>
  <si>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</si>
  <si>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</si>
  <si>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</si>
  <si>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</si>
  <si>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</si>
  <si>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</si>
  <si>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</si>
  <si>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</si>
  <si>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</si>
  <si>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</si>
  <si>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</si>
  <si>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</si>
  <si>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</si>
  <si>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</si>
  <si>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</si>
  <si>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</si>
  <si>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</si>
  <si>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</si>
  <si>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</si>
  <si>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</si>
  <si>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</si>
  <si>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</si>
  <si>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</si>
  <si>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</si>
  <si>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</si>
  <si>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</si>
  <si>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</si>
  <si>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</si>
  <si>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</si>
  <si>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</si>
  <si>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</si>
  <si>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</si>
  <si>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</si>
  <si>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</si>
  <si>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</si>
  <si>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</si>
  <si>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</si>
  <si>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</si>
  <si>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</si>
  <si>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</si>
  <si>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</si>
  <si>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</si>
  <si>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</si>
  <si>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</si>
  <si>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</si>
  <si>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</si>
  <si>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</si>
  <si>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</si>
  <si>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</si>
  <si>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</si>
  <si>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</si>
  <si>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</si>
  <si>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</si>
  <si>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</si>
  <si>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</si>
  <si>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</si>
  <si>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</si>
  <si>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</si>
  <si>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</si>
  <si>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</si>
  <si>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</si>
  <si>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</si>
  <si>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</si>
  <si>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</si>
  <si>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</si>
  <si>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</si>
  <si>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</si>
  <si>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</si>
  <si>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</si>
  <si>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</si>
  <si>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</si>
  <si>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</si>
  <si>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</si>
  <si>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</si>
  <si>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</si>
  <si>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</si>
  <si>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</si>
  <si>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</si>
  <si>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</si>
  <si>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</si>
  <si>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</si>
  <si>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</si>
  <si>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</si>
  <si>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</si>
  <si>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</si>
  <si>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</si>
  <si>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</si>
  <si>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</si>
  <si>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</si>
  <si>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</si>
  <si>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</si>
  <si>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</si>
  <si>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</si>
  <si>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</si>
  <si>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</si>
  <si>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</si>
  <si>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</si>
  <si>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</si>
  <si>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</si>
  <si>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</si>
  <si>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</si>
  <si>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</si>
  <si>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</si>
  <si>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</si>
  <si>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</si>
  <si>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</si>
  <si>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</si>
  <si>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</si>
  <si>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</si>
  <si>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</si>
  <si>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</si>
  <si>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</si>
  <si>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</si>
  <si>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</si>
  <si>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</si>
  <si>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</si>
  <si>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</si>
  <si>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</si>
  <si>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</si>
  <si>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</si>
  <si>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</si>
  <si>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</si>
  <si>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</si>
  <si>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</si>
  <si>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</si>
  <si>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</si>
  <si>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</si>
  <si>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</si>
  <si>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</si>
  <si>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</si>
  <si>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</si>
  <si>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</si>
  <si>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</si>
  <si>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</si>
  <si>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</si>
  <si>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</si>
  <si>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</si>
  <si>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</si>
  <si>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</si>
  <si>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</si>
  <si>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</si>
  <si>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</si>
  <si>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</si>
  <si>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</si>
  <si>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</si>
  <si>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</si>
  <si>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</si>
  <si>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</si>
  <si>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</si>
  <si>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</si>
  <si>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</si>
  <si>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</si>
  <si>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</si>
  <si>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</si>
  <si>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</si>
  <si>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</si>
  <si>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</si>
  <si>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</si>
  <si>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</si>
  <si>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</si>
  <si>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</si>
  <si>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</si>
  <si>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</si>
  <si>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</si>
  <si>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</si>
  <si>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</si>
  <si>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</si>
  <si>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(Т. Томов)</t>
  </si>
  <si>
    <t xml:space="preserve">                     (Т. Томов)</t>
  </si>
  <si>
    <t>01.01.2012 - 31.03.2012</t>
  </si>
  <si>
    <t xml:space="preserve">Дата на съставяне:                22.05.2012         </t>
  </si>
  <si>
    <t xml:space="preserve">Дата  на съставяне: 22.05.2012                                                                                                             </t>
  </si>
  <si>
    <t xml:space="preserve">Дата на съставяне: 22.05.2012       </t>
  </si>
  <si>
    <t>Дата на съставяне: 22.05.2012</t>
  </si>
  <si>
    <t>Дата на съставяне 22.05.2012</t>
  </si>
  <si>
    <t>Дата на съставяне: 22.05.2012  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</si>
</sst>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52">
      <selection activeCell="G102" sqref="G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867</v>
      </c>
      <c r="B4" s="588"/>
      <c r="C4" s="588"/>
      <c r="D4" s="588"/>
      <c r="E4" s="504" t="s">
        <v>869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872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1199</v>
      </c>
      <c r="H21" s="156">
        <f>SUM(H22:H24)</f>
        <v>1199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1195</v>
      </c>
      <c r="H22" s="152">
        <v>1195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1199</v>
      </c>
      <c r="H25" s="154">
        <f>H19+H20+H21</f>
        <v>1199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-2324</v>
      </c>
      <c r="H27" s="154">
        <f>SUM(H28:H30)</f>
        <v>1567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851</v>
      </c>
      <c r="H28" s="152">
        <v>1580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-3175</v>
      </c>
      <c r="H29" s="316">
        <v>-13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-231</v>
      </c>
      <c r="H32" s="316">
        <v>-3889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-2555</v>
      </c>
      <c r="H33" s="154">
        <f>H27+H31+H32</f>
        <v>-2322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360</v>
      </c>
      <c r="H36" s="154">
        <f>H25+H17+H33</f>
        <v>593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400</v>
      </c>
      <c r="D51" s="155">
        <f>SUM(D47:D50)</f>
        <v>400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774</v>
      </c>
      <c r="D54" s="151">
        <v>774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1174</v>
      </c>
      <c r="D55" s="155">
        <f>D19+D20+D21+D27+D32+D45+D51+D53+D54</f>
        <v>1174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</v>
      </c>
      <c r="D58" s="151">
        <v>18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9280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3144</v>
      </c>
      <c r="H61" s="154">
        <f>SUM(H62:H68)</f>
        <v>3135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</v>
      </c>
      <c r="D64" s="155">
        <f>SUM(D58:D63)</f>
        <v>18</v>
      </c>
      <c r="E64" s="237" t="s">
        <v>199</v>
      </c>
      <c r="F64" s="242" t="s">
        <v>200</v>
      </c>
      <c r="G64" s="152">
        <v>953</v>
      </c>
      <c r="H64" s="152">
        <v>941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>
        <v>985</v>
      </c>
      <c r="D67" s="151">
        <v>975</v>
      </c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>
        <v>730</v>
      </c>
      <c r="D68" s="151">
        <v>762</v>
      </c>
      <c r="E68" s="237" t="s">
        <v>212</v>
      </c>
      <c r="F68" s="242" t="s">
        <v>213</v>
      </c>
      <c r="G68" s="152">
        <v>2188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214</v>
      </c>
      <c r="D69" s="151">
        <v>213</v>
      </c>
      <c r="E69" s="251" t="s">
        <v>77</v>
      </c>
      <c r="F69" s="242" t="s">
        <v>216</v>
      </c>
      <c r="G69" s="152">
        <v>9</v>
      </c>
      <c r="H69" s="152">
        <v>9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>
        <v>82</v>
      </c>
      <c r="D71" s="151">
        <v>40</v>
      </c>
      <c r="E71" s="253" t="s">
        <v>45</v>
      </c>
      <c r="F71" s="273" t="s">
        <v>223</v>
      </c>
      <c r="G71" s="161">
        <f>G59+G60+G61+G69+G70</f>
        <v>12435</v>
      </c>
      <c r="H71" s="161">
        <f>H59+H60+H61+H69+H70</f>
        <v>12216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76</v>
      </c>
      <c r="D72" s="151">
        <v>77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107</v>
      </c>
      <c r="D74" s="151">
        <v>116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2194</v>
      </c>
      <c r="D75" s="155">
        <f>SUM(D67:D74)</f>
        <v>2183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12435</v>
      </c>
      <c r="H79" s="162">
        <f>H71+H74+H75+H76</f>
        <v>12216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114</v>
      </c>
      <c r="D87" s="151">
        <v>132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73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209</v>
      </c>
      <c r="D91" s="155">
        <f>SUM(D87:D90)</f>
        <v>230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11664</v>
      </c>
      <c r="D93" s="155">
        <f>D64+D75+D84+D91+D92</f>
        <v>11678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12838</v>
      </c>
      <c r="D94" s="164">
        <f>D93+D55</f>
        <v>12852</v>
      </c>
      <c r="E94" s="449" t="s">
        <v>269</v>
      </c>
      <c r="F94" s="289" t="s">
        <v>270</v>
      </c>
      <c r="G94" s="165">
        <f>G36+G39+G55+G79</f>
        <v>12838</v>
      </c>
      <c r="H94" s="165">
        <f>H36+H39+H55+H79</f>
        <v>12852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41051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D36" sqref="D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01.01.2012 - 31.03.2012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122</v>
      </c>
      <c r="E9" s="298" t="s">
        <v>284</v>
      </c>
      <c r="F9" s="549" t="s">
        <v>285</v>
      </c>
      <c r="G9" s="550"/>
      <c r="H9" s="550">
        <v>4</v>
      </c>
    </row>
    <row r="10" spans="1:8" ht="12">
      <c r="A10" s="298" t="s">
        <v>286</v>
      </c>
      <c r="B10" s="299" t="s">
        <v>287</v>
      </c>
      <c r="C10" s="46">
        <v>5</v>
      </c>
      <c r="D10" s="46">
        <v>159</v>
      </c>
      <c r="E10" s="298" t="s">
        <v>288</v>
      </c>
      <c r="F10" s="549" t="s">
        <v>289</v>
      </c>
      <c r="G10" s="550">
        <v>15</v>
      </c>
      <c r="H10" s="550">
        <v>5730</v>
      </c>
    </row>
    <row r="11" spans="1:8" ht="12">
      <c r="A11" s="298" t="s">
        <v>290</v>
      </c>
      <c r="B11" s="299" t="s">
        <v>291</v>
      </c>
      <c r="C11" s="46"/>
      <c r="D11" s="46">
        <v>106</v>
      </c>
      <c r="E11" s="300" t="s">
        <v>292</v>
      </c>
      <c r="F11" s="549" t="s">
        <v>293</v>
      </c>
      <c r="G11" s="550"/>
      <c r="H11" s="550">
        <v>416</v>
      </c>
    </row>
    <row r="12" spans="1:8" ht="12">
      <c r="A12" s="298" t="s">
        <v>294</v>
      </c>
      <c r="B12" s="299" t="s">
        <v>295</v>
      </c>
      <c r="C12" s="46">
        <v>15</v>
      </c>
      <c r="D12" s="46">
        <v>158</v>
      </c>
      <c r="E12" s="300" t="s">
        <v>77</v>
      </c>
      <c r="F12" s="549" t="s">
        <v>296</v>
      </c>
      <c r="G12" s="550">
        <v>5</v>
      </c>
      <c r="H12" s="550">
        <v>1933</v>
      </c>
    </row>
    <row r="13" spans="1:18" ht="12">
      <c r="A13" s="298" t="s">
        <v>297</v>
      </c>
      <c r="B13" s="299" t="s">
        <v>298</v>
      </c>
      <c r="C13" s="46">
        <v>3</v>
      </c>
      <c r="D13" s="46">
        <v>24</v>
      </c>
      <c r="E13" s="301" t="s">
        <v>50</v>
      </c>
      <c r="F13" s="551" t="s">
        <v>299</v>
      </c>
      <c r="G13" s="548">
        <f>SUM(G9:G12)</f>
        <v>20</v>
      </c>
      <c r="H13" s="548">
        <f>SUM(H9:H12)</f>
        <v>8083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</v>
      </c>
      <c r="D14" s="46">
        <v>7416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916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44</v>
      </c>
      <c r="D19" s="49">
        <f>SUM(D9:D15)+D16</f>
        <v>8901</v>
      </c>
      <c r="E19" s="304" t="s">
        <v>316</v>
      </c>
      <c r="F19" s="552" t="s">
        <v>317</v>
      </c>
      <c r="G19" s="550">
        <v>7</v>
      </c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10</v>
      </c>
    </row>
    <row r="22" spans="1:8" ht="24">
      <c r="A22" s="304" t="s">
        <v>323</v>
      </c>
      <c r="B22" s="305" t="s">
        <v>324</v>
      </c>
      <c r="C22" s="46">
        <v>210</v>
      </c>
      <c r="D22" s="46">
        <v>171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500</v>
      </c>
      <c r="E24" s="301" t="s">
        <v>102</v>
      </c>
      <c r="F24" s="554" t="s">
        <v>333</v>
      </c>
      <c r="G24" s="548">
        <f>SUM(G19:G23)</f>
        <v>7</v>
      </c>
      <c r="H24" s="548">
        <f>SUM(H19:H23)</f>
        <v>24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214</v>
      </c>
      <c r="D26" s="49">
        <f>SUM(D22:D25)</f>
        <v>674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258</v>
      </c>
      <c r="D28" s="50">
        <f>D26+D19</f>
        <v>9575</v>
      </c>
      <c r="E28" s="127" t="s">
        <v>338</v>
      </c>
      <c r="F28" s="554" t="s">
        <v>339</v>
      </c>
      <c r="G28" s="548">
        <f>G13+G15+G24</f>
        <v>27</v>
      </c>
      <c r="H28" s="548">
        <f>H13+H15+H24</f>
        <v>8107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231</v>
      </c>
      <c r="H30" s="53">
        <f>IF((D28-H28)&gt;0,D28-H28,0)</f>
        <v>1468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258</v>
      </c>
      <c r="D33" s="49">
        <f>D28-D31+D32</f>
        <v>9575</v>
      </c>
      <c r="E33" s="127" t="s">
        <v>352</v>
      </c>
      <c r="F33" s="554" t="s">
        <v>353</v>
      </c>
      <c r="G33" s="53">
        <f>G32-G31+G28</f>
        <v>27</v>
      </c>
      <c r="H33" s="53">
        <f>H32-H31+H28</f>
        <v>8107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231</v>
      </c>
      <c r="H34" s="548">
        <f>IF((D33-H33)&gt;0,D33-H33,0)</f>
        <v>1468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231</v>
      </c>
      <c r="H39" s="559">
        <f>IF(H34&gt;0,IF(D35+H34&lt;0,0,D35+H34),IF(D34-D35&lt;0,D35-D34,0))</f>
        <v>1468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231</v>
      </c>
      <c r="H41" s="52">
        <f>IF(D39=0,IF(H39-H40&gt;0,H39-H40+D40,0),IF(D39-D40&lt;0,D40-D39+H40,0))</f>
        <v>1468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258</v>
      </c>
      <c r="D42" s="53">
        <f>D33+D35+D39</f>
        <v>9575</v>
      </c>
      <c r="E42" s="128" t="s">
        <v>379</v>
      </c>
      <c r="F42" s="129" t="s">
        <v>380</v>
      </c>
      <c r="G42" s="53">
        <f>G39+G33</f>
        <v>258</v>
      </c>
      <c r="H42" s="53">
        <f>H39+H33</f>
        <v>9575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41051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01.01.2012 - 31.03.2012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77</v>
      </c>
      <c r="D10" s="54">
        <v>1083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-98</v>
      </c>
      <c r="D11" s="54">
        <v>-1962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</v>
      </c>
      <c r="D13" s="54">
        <v>-152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-210</v>
      </c>
      <c r="D17" s="54">
        <v>-79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-251</v>
      </c>
      <c r="D20" s="55">
        <f>SUM(D10:D19)</f>
        <v>-1161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17</v>
      </c>
      <c r="D23" s="54">
        <v>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17</v>
      </c>
      <c r="D32" s="55">
        <f>SUM(D22:D31)</f>
        <v>437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218</v>
      </c>
      <c r="D36" s="54">
        <v>940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</v>
      </c>
      <c r="D37" s="54">
        <v>-432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-215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213</v>
      </c>
      <c r="D42" s="55">
        <f>SUM(D34:D41)</f>
        <v>292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-21</v>
      </c>
      <c r="D43" s="55">
        <f>D42+D32+D20</f>
        <v>-432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230</v>
      </c>
      <c r="D44" s="132">
        <v>584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209</v>
      </c>
      <c r="D45" s="55">
        <f>D44+D43</f>
        <v>152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209</v>
      </c>
      <c r="D46" s="56">
        <v>152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C13">
      <selection activeCell="J29" sqref="J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01.01.2012 - 31.03.2012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1195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1580</v>
      </c>
      <c r="J11" s="58">
        <f>'справка №1-БАЛАНС'!H29+'справка №1-БАЛАНС'!H32</f>
        <v>-3902</v>
      </c>
      <c r="K11" s="60"/>
      <c r="L11" s="344">
        <f>SUM(C11:K11)</f>
        <v>593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1195</v>
      </c>
      <c r="G15" s="61">
        <f t="shared" si="2"/>
        <v>0</v>
      </c>
      <c r="H15" s="61">
        <f t="shared" si="2"/>
        <v>4</v>
      </c>
      <c r="I15" s="61">
        <f t="shared" si="2"/>
        <v>1580</v>
      </c>
      <c r="J15" s="61">
        <f t="shared" si="2"/>
        <v>-3902</v>
      </c>
      <c r="K15" s="61">
        <f t="shared" si="2"/>
        <v>0</v>
      </c>
      <c r="L15" s="344">
        <f t="shared" si="1"/>
        <v>593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-231</v>
      </c>
      <c r="K16" s="60"/>
      <c r="L16" s="344">
        <f t="shared" si="1"/>
        <v>-231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-729</v>
      </c>
      <c r="J20" s="60">
        <v>729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-2</v>
      </c>
      <c r="K28" s="60"/>
      <c r="L28" s="344">
        <f t="shared" si="1"/>
        <v>-2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1195</v>
      </c>
      <c r="G29" s="59">
        <f t="shared" si="6"/>
        <v>0</v>
      </c>
      <c r="H29" s="59">
        <f t="shared" si="6"/>
        <v>4</v>
      </c>
      <c r="I29" s="59">
        <f t="shared" si="6"/>
        <v>851</v>
      </c>
      <c r="J29" s="59">
        <f t="shared" si="6"/>
        <v>-3406</v>
      </c>
      <c r="K29" s="59">
        <f t="shared" si="6"/>
        <v>0</v>
      </c>
      <c r="L29" s="344">
        <f t="shared" si="1"/>
        <v>360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1195</v>
      </c>
      <c r="G32" s="59">
        <f t="shared" si="7"/>
        <v>0</v>
      </c>
      <c r="H32" s="59">
        <f t="shared" si="7"/>
        <v>4</v>
      </c>
      <c r="I32" s="59">
        <f t="shared" si="7"/>
        <v>851</v>
      </c>
      <c r="J32" s="59">
        <f t="shared" si="7"/>
        <v>-3406</v>
      </c>
      <c r="K32" s="59">
        <f t="shared" si="7"/>
        <v>0</v>
      </c>
      <c r="L32" s="344">
        <f t="shared" si="1"/>
        <v>360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7" t="s">
        <v>521</v>
      </c>
      <c r="E38" s="597"/>
      <c r="F38" s="538" t="s">
        <v>863</v>
      </c>
      <c r="G38" s="538"/>
      <c r="H38" s="538"/>
      <c r="I38" s="538"/>
      <c r="J38" s="15" t="s">
        <v>857</v>
      </c>
      <c r="K38" s="15"/>
      <c r="L38" s="597" t="s">
        <v>870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3">
      <selection activeCell="M21" sqref="M21: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САФ МАГЕЛАН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01.01.2012 - 31.03.2012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9" t="s">
        <v>529</v>
      </c>
      <c r="R5" s="579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8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80"/>
      <c r="R6" s="58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81"/>
      <c r="L44" s="581"/>
      <c r="M44" s="581"/>
      <c r="N44" s="581"/>
      <c r="O44" s="577" t="s">
        <v>865</v>
      </c>
      <c r="P44" s="578"/>
      <c r="Q44" s="578"/>
      <c r="R44" s="57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4">
      <selection activeCell="F4" sqref="F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01.01.2012 - 31.03.2012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400</v>
      </c>
      <c r="D11" s="119">
        <f>SUM(D12:D14)</f>
        <v>0</v>
      </c>
      <c r="E11" s="120">
        <f>SUM(E12:E14)</f>
        <v>400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400</v>
      </c>
      <c r="D19" s="104">
        <f>D11+D15+D16</f>
        <v>0</v>
      </c>
      <c r="E19" s="118">
        <f>E11+E15+E16</f>
        <v>400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f>726+48</f>
        <v>774</v>
      </c>
      <c r="D21" s="108">
        <f>678+1</f>
        <v>679</v>
      </c>
      <c r="E21" s="120">
        <f t="shared" si="0"/>
        <v>95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985</v>
      </c>
      <c r="D24" s="119">
        <f>SUM(D25:D27)</f>
        <v>5</v>
      </c>
      <c r="E24" s="120">
        <f>SUM(E25:E27)</f>
        <v>980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9</v>
      </c>
      <c r="D25" s="108">
        <v>5</v>
      </c>
      <c r="E25" s="120">
        <f t="shared" si="0"/>
        <v>4</v>
      </c>
      <c r="F25" s="106"/>
    </row>
    <row r="26" spans="1:6" ht="12">
      <c r="A26" s="396" t="s">
        <v>644</v>
      </c>
      <c r="B26" s="397" t="s">
        <v>645</v>
      </c>
      <c r="C26" s="108">
        <f>868+113-58</f>
        <v>923</v>
      </c>
      <c r="D26" s="108"/>
      <c r="E26" s="120">
        <f t="shared" si="0"/>
        <v>923</v>
      </c>
      <c r="F26" s="106"/>
    </row>
    <row r="27" spans="1:6" ht="12">
      <c r="A27" s="396" t="s">
        <v>646</v>
      </c>
      <c r="B27" s="397" t="s">
        <v>647</v>
      </c>
      <c r="C27" s="108">
        <v>53</v>
      </c>
      <c r="D27" s="108"/>
      <c r="E27" s="120">
        <f t="shared" si="0"/>
        <v>53</v>
      </c>
      <c r="F27" s="106"/>
    </row>
    <row r="28" spans="1:6" ht="12">
      <c r="A28" s="396" t="s">
        <v>648</v>
      </c>
      <c r="B28" s="397" t="s">
        <v>649</v>
      </c>
      <c r="C28" s="108">
        <f>573+157</f>
        <v>730</v>
      </c>
      <c r="D28" s="108"/>
      <c r="E28" s="120">
        <f t="shared" si="0"/>
        <v>730</v>
      </c>
      <c r="F28" s="106"/>
    </row>
    <row r="29" spans="1:6" ht="12">
      <c r="A29" s="396" t="s">
        <v>650</v>
      </c>
      <c r="B29" s="397" t="s">
        <v>651</v>
      </c>
      <c r="C29" s="108">
        <f>206+8</f>
        <v>214</v>
      </c>
      <c r="D29" s="108">
        <f>103+8</f>
        <v>111</v>
      </c>
      <c r="E29" s="120">
        <f t="shared" si="0"/>
        <v>103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42</f>
        <v>42</v>
      </c>
      <c r="D31" s="108">
        <v>42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40</v>
      </c>
      <c r="D32" s="108"/>
      <c r="E32" s="120">
        <f t="shared" si="0"/>
        <v>40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76</v>
      </c>
      <c r="D33" s="105">
        <f>SUM(D34:D37)</f>
        <v>0</v>
      </c>
      <c r="E33" s="121">
        <f>SUM(E34:E37)</f>
        <v>76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/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107</v>
      </c>
      <c r="D38" s="105">
        <f>SUM(D39:D42)</f>
        <v>19</v>
      </c>
      <c r="E38" s="121">
        <f>SUM(E39:E42)</f>
        <v>88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68+39</f>
        <v>107</v>
      </c>
      <c r="D42" s="108">
        <v>19</v>
      </c>
      <c r="E42" s="120">
        <f t="shared" si="0"/>
        <v>88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2194</v>
      </c>
      <c r="D43" s="104">
        <f>D24+D28+D29+D31+D30+D32+D33+D38</f>
        <v>177</v>
      </c>
      <c r="E43" s="118">
        <f>E24+E28+E29+E31+E30+E32+E33+E38</f>
        <v>2017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3368</v>
      </c>
      <c r="D44" s="103">
        <f>D43+D21+D19+D9</f>
        <v>856</v>
      </c>
      <c r="E44" s="118">
        <f>E43+E21+E19+E9</f>
        <v>2512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9280</v>
      </c>
      <c r="D75" s="103">
        <f>D76+D78</f>
        <v>0</v>
      </c>
      <c r="E75" s="103">
        <f>E76+E78</f>
        <v>9280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9280</v>
      </c>
      <c r="D76" s="108"/>
      <c r="E76" s="119">
        <f t="shared" si="1"/>
        <v>9280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3144</v>
      </c>
      <c r="D85" s="104">
        <f>SUM(D86:D90)+D94</f>
        <v>610</v>
      </c>
      <c r="E85" s="104">
        <f>SUM(E86:E90)+E94</f>
        <v>2534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951+2</f>
        <v>953</v>
      </c>
      <c r="D87" s="108"/>
      <c r="E87" s="119">
        <f t="shared" si="1"/>
        <v>953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2</f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607</v>
      </c>
      <c r="E90" s="103">
        <f>SUM(E91:E93)</f>
        <v>1581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2169</v>
      </c>
      <c r="D92" s="108">
        <v>607</v>
      </c>
      <c r="E92" s="119">
        <f t="shared" si="1"/>
        <v>1562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12433</v>
      </c>
      <c r="D96" s="104">
        <f>D85+D80+D75+D71+D95</f>
        <v>619</v>
      </c>
      <c r="E96" s="104">
        <f>E85+E80+E75+E71+E95</f>
        <v>11814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12476</v>
      </c>
      <c r="D97" s="104">
        <f>D96+D68+D66</f>
        <v>619</v>
      </c>
      <c r="E97" s="104">
        <f>E96+E68+E66</f>
        <v>11857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/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870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5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01.01.2012 - 31.03.2012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01.01.2012 - 31.03.2012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2012-05-02T13:16:05Z</cp:lastPrinted>
  <dcterms:created xsi:type="dcterms:W3CDTF">2000-06-29T12:02:40Z</dcterms:created>
  <dcterms:modified xsi:type="dcterms:W3CDTF">2012-05-02T13:16:28Z</dcterms:modified>
  <cp:category/>
  <cp:version/>
  <cp:contentType/>
  <cp:contentStatus/>
</cp:coreProperties>
</file>