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785" windowWidth="11235" windowHeight="6540" tabRatio="599" firstSheet="4" activeTab="8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Area" localSheetId="6">'справка №7ИД'!$A$1:$Q$111</definedName>
    <definedName name="_xlnm.Print_Titles" localSheetId="0">'справка № 1ИД-БАЛАНС'!$10:$10</definedName>
    <definedName name="_xlnm.Print_Titles" localSheetId="1">'справка № 2ИД-ОТЧЕТ ЗА ДОХОДИТЕ'!$11:$11</definedName>
    <definedName name="_xlnm.Print_Titles" localSheetId="2">'справка № 3ИД-ОПП'!$12:$12</definedName>
    <definedName name="_xlnm.Print_Titles" localSheetId="3">'справка № 4ИД-ОСК'!$12:$12</definedName>
    <definedName name="_xlnm.Print_Titles" localSheetId="4">'справка № 5ИД'!$12:$12</definedName>
    <definedName name="_xlnm.Print_Titles" localSheetId="7">'справка № 8ИД'!$16:$18</definedName>
    <definedName name="_xlnm.Print_Titles" localSheetId="6">'справка №7ИД'!$14:$14</definedName>
  </definedNames>
  <calcPr fullCalcOnLoad="1"/>
</workbook>
</file>

<file path=xl/sharedStrings.xml><?xml version="1.0" encoding="utf-8"?>
<sst xmlns="http://schemas.openxmlformats.org/spreadsheetml/2006/main" count="812" uniqueCount="453">
  <si>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</si>
  <si>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</si>
  <si>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</si>
  <si>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</si>
  <si>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</si>
  <si>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</si>
  <si>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</si>
  <si>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</si>
  <si>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</si>
  <si>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</si>
  <si>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</si>
  <si>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</si>
  <si>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</si>
  <si>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</si>
  <si>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</si>
  <si>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</si>
  <si>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</si>
  <si>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</si>
  <si>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</si>
  <si>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</si>
  <si>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</si>
  <si>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</si>
  <si>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</si>
  <si>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</si>
  <si>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</si>
  <si>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</si>
  <si>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</si>
  <si>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</si>
  <si>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</si>
  <si>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</si>
  <si>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</si>
  <si>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</si>
  <si>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</si>
  <si>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</si>
  <si>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</si>
  <si>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</si>
  <si>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</si>
  <si>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>ІІ. Нефинансови разходи</t>
  </si>
  <si>
    <t xml:space="preserve">3. Разходи за амортизация </t>
  </si>
  <si>
    <t>4. Разходи за заплати, социално и пенсионно осигуряване</t>
  </si>
  <si>
    <t>5. Други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</si>
  <si>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</si>
  <si>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</si>
  <si>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</si>
  <si>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</si>
  <si>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</si>
  <si>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</si>
  <si>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</si>
  <si>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</si>
  <si>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</si>
  <si>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</si>
  <si>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</si>
  <si>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</si>
  <si>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</si>
  <si>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</si>
  <si>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</si>
  <si>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</si>
  <si>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</si>
  <si>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</si>
  <si>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</si>
  <si>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</si>
  <si>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</si>
  <si>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</si>
  <si>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</si>
  <si>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</si>
  <si>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</si>
  <si>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</si>
  <si>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</si>
  <si>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</si>
  <si>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</si>
  <si>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</si>
  <si>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</si>
  <si>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</si>
  <si>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</si>
  <si>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</si>
  <si>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</si>
  <si>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</si>
  <si>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</si>
  <si>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</si>
  <si>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</si>
  <si>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</si>
  <si>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3. Отрицателни разлики от промяна на валутни курсове</t>
  </si>
  <si>
    <t>4. Приходи от лихви</t>
  </si>
  <si>
    <t>ІІ. Нефинансови приходи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</si>
  <si>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</si>
  <si>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</si>
  <si>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</si>
  <si>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</si>
  <si>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</si>
  <si>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</si>
  <si>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</si>
  <si>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</si>
  <si>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</si>
  <si>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</si>
  <si>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</si>
  <si>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</si>
  <si>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</si>
  <si>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</si>
  <si>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</si>
  <si>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</si>
  <si>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</si>
  <si>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</si>
  <si>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</si>
  <si>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</si>
  <si>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</si>
  <si>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</si>
  <si>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</si>
  <si>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</si>
  <si>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</si>
  <si>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</si>
  <si>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</si>
  <si>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</si>
  <si>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</si>
  <si>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</si>
  <si>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</si>
  <si>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</si>
  <si>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</si>
  <si>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</si>
  <si>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</si>
  <si>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</si>
  <si>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</si>
  <si>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</si>
  <si>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</si>
  <si>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</si>
  <si>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</si>
  <si>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</si>
  <si>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</si>
  <si>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</si>
  <si>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</si>
  <si>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</si>
  <si>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</si>
  <si>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</si>
  <si>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</si>
  <si>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</si>
  <si>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</si>
  <si>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</si>
  <si>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</si>
  <si>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</si>
  <si>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Парични потоци, свързани с нетекущи активи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</si>
  <si>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</si>
  <si>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</si>
  <si>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</si>
  <si>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</si>
  <si>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</si>
  <si>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</si>
  <si>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</si>
  <si>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</si>
  <si>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</si>
  <si>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</si>
  <si>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</si>
  <si>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</si>
  <si>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</si>
  <si>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</si>
  <si>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</si>
  <si>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</si>
  <si>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</si>
  <si>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</si>
  <si>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</si>
  <si>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</si>
  <si>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</si>
  <si>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</si>
  <si>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</si>
  <si>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</si>
  <si>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</si>
  <si>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</si>
  <si>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</si>
  <si>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</si>
  <si>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</si>
  <si>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</si>
  <si>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</si>
  <si>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</si>
  <si>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</si>
  <si>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</si>
  <si>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</si>
  <si>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</si>
  <si>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</si>
  <si>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</si>
  <si>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</si>
  <si>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</si>
  <si>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</si>
  <si>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</si>
  <si>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</si>
  <si>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</si>
  <si>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</si>
  <si>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</si>
  <si>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</si>
  <si>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</si>
  <si>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</si>
  <si>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</si>
  <si>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</si>
  <si>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</si>
  <si>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</si>
  <si>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</si>
  <si>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</si>
  <si>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</si>
  <si>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</si>
  <si>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</si>
  <si>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</si>
  <si>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</si>
  <si>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</si>
  <si>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</si>
  <si>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</si>
  <si>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</si>
  <si>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</si>
  <si>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</si>
  <si>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</si>
  <si>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</si>
  <si>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</si>
  <si>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 xml:space="preserve">Обща сума по т.1 </t>
  </si>
  <si>
    <t>Обща сума по т.2</t>
  </si>
  <si>
    <t>Обща сума по т.3</t>
  </si>
  <si>
    <t>Обща сума І:</t>
  </si>
  <si>
    <t>Обща сума по т. 1</t>
  </si>
  <si>
    <t>Обща сума по т. 3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</si>
  <si>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</si>
  <si>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</si>
  <si>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</si>
  <si>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</si>
  <si>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</si>
  <si>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</si>
  <si>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</si>
  <si>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</si>
  <si>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</si>
  <si>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</si>
  <si>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</si>
  <si>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</si>
  <si>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</si>
  <si>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Обща сума ІІ:</t>
  </si>
  <si>
    <t>Общ сбор ( I+ II+ III)</t>
  </si>
  <si>
    <t>Обща сума І</t>
  </si>
  <si>
    <t>Обща сума ІІ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</si>
  <si>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</si>
  <si>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</si>
  <si>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</si>
  <si>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</si>
  <si>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</si>
  <si>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 xml:space="preserve">2. Вземания </t>
  </si>
  <si>
    <t>3. Положителни разлики от промяна на валутни курсове</t>
  </si>
  <si>
    <t>1. Разходи за материални запаси</t>
  </si>
  <si>
    <t>Б. Парични потоци от неспециализирана инвестиционна дейност</t>
  </si>
  <si>
    <t xml:space="preserve">І. Финансови активи 
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</si>
  <si>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</si>
  <si>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</si>
  <si>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</si>
  <si>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</si>
  <si>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</si>
  <si>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</si>
  <si>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</si>
  <si>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</si>
  <si>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</si>
  <si>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</si>
  <si>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</si>
  <si>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</si>
  <si>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</si>
  <si>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</si>
  <si>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</si>
  <si>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</si>
  <si>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</si>
  <si>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</si>
  <si>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</si>
  <si>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</si>
  <si>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</si>
  <si>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</si>
  <si>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</si>
  <si>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</si>
  <si>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</si>
  <si>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</si>
  <si>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</si>
  <si>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</si>
  <si>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</si>
  <si>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</si>
  <si>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</si>
  <si>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</si>
  <si>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</si>
  <si>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</si>
  <si>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</si>
  <si>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</si>
  <si>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</si>
  <si>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</si>
  <si>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</si>
  <si>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</si>
  <si>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</si>
  <si>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</si>
  <si>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</si>
  <si>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</si>
  <si>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4. Други права, свързани с акции, облигации и други дългови инструменти</t>
  </si>
  <si>
    <t>Обща сума по т.4</t>
  </si>
  <si>
    <t>Б. Текущи финансови активи</t>
  </si>
  <si>
    <t>І. Финансови активи, държани за търгуване</t>
  </si>
  <si>
    <t>2. Изкупени собствени акции</t>
  </si>
  <si>
    <t>3. Облигации</t>
  </si>
  <si>
    <t>варанти</t>
  </si>
  <si>
    <t>5. Държавни ценни книжа</t>
  </si>
  <si>
    <t>ІІ. Финансови активи, обявени за продажба</t>
  </si>
  <si>
    <t>Обща сума по т. 4</t>
  </si>
  <si>
    <t>Обща сума раздел А</t>
  </si>
  <si>
    <t>Обща сума раздел Б</t>
  </si>
  <si>
    <t>4. Други дългови инструменти, в т.ч.:</t>
  </si>
  <si>
    <t>Справка №8 ИД</t>
  </si>
  <si>
    <t>А. В страната</t>
  </si>
  <si>
    <t>І. В асоциирани предприятия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</si>
  <si>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</si>
  <si>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</si>
  <si>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</si>
  <si>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</si>
  <si>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</si>
  <si>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</si>
  <si>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</si>
  <si>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 xml:space="preserve"> за участията в капиталите на други предприятия </t>
  </si>
  <si>
    <t>Справка №5 ИД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</si>
  <si>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</si>
  <si>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</si>
  <si>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</si>
  <si>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</si>
  <si>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</si>
  <si>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</si>
  <si>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</si>
  <si>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</si>
  <si>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</si>
  <si>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</si>
  <si>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</si>
  <si>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</si>
  <si>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</si>
  <si>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</si>
  <si>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</si>
  <si>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</si>
  <si>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</si>
  <si>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</si>
  <si>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Справка №9 ИД</t>
  </si>
  <si>
    <t>ІІ. Разходи за лихви</t>
  </si>
  <si>
    <t>Обща сума на  раздел І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</si>
  <si>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</si>
  <si>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</si>
  <si>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</si>
  <si>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</si>
  <si>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</si>
  <si>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</si>
  <si>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</si>
  <si>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</si>
  <si>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</si>
  <si>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</si>
  <si>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</si>
  <si>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</si>
  <si>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</si>
  <si>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</si>
  <si>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</si>
  <si>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</si>
  <si>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 xml:space="preserve">2. Отрицателни разлики от операции с финансови активи, в т.ч.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</si>
  <si>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</si>
  <si>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</si>
  <si>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</si>
  <si>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</si>
  <si>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</si>
  <si>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</si>
  <si>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</si>
  <si>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</si>
  <si>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</si>
  <si>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</si>
  <si>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</si>
  <si>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</si>
  <si>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4. Държавни ценни книжа</t>
  </si>
  <si>
    <t>Г. Общо приходи (І+ІІ+ІІІ)</t>
  </si>
  <si>
    <t>БФБ - СОФИЯ</t>
  </si>
  <si>
    <t>BG1100019980</t>
  </si>
  <si>
    <t>BG11ORRUAT13</t>
  </si>
  <si>
    <t>BG1100033981</t>
  </si>
  <si>
    <t>Съставител:</t>
  </si>
  <si>
    <t>2. Разходи за външни услуги</t>
  </si>
  <si>
    <t>1. Акции</t>
  </si>
  <si>
    <t>BG11SOSOBT18</t>
  </si>
  <si>
    <t>Регулиран пазар, на който са приети за търговия, както и сегмент</t>
  </si>
  <si>
    <t>3. Лихви по дългови ценни книжа</t>
  </si>
  <si>
    <t>SOFIX</t>
  </si>
  <si>
    <t>BG40</t>
  </si>
  <si>
    <t>Справка №1 ДФ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</si>
  <si>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"КД АКЦИИ БЪЛГАРИЯ"</t>
    </r>
  </si>
  <si>
    <t>ЕИК по БУЛСТАТ: 175064530</t>
  </si>
  <si>
    <t xml:space="preserve">7. Други </t>
  </si>
  <si>
    <t>II.ПРИХОДИ ЗА БЪДЕЩИ ПЕРИОДИ</t>
  </si>
  <si>
    <t>Справка №7 ДФ</t>
  </si>
  <si>
    <t>Наименование на ДФ:"КД АКЦИИ БЪЛГАРИЯ"</t>
  </si>
  <si>
    <t>BG1100081055</t>
  </si>
  <si>
    <t>BG11TOSOAT18</t>
  </si>
  <si>
    <t>BG11MPKAAT18</t>
  </si>
  <si>
    <t>BG11PECEAT14</t>
  </si>
  <si>
    <t>BG11ALSUAT14</t>
  </si>
  <si>
    <t>Наименование на ДФ: "КД АКЦИИ БЪЛГАРИЯ"</t>
  </si>
  <si>
    <t>BG11VIVIAT15</t>
  </si>
  <si>
    <t>/Янко Николов/</t>
  </si>
  <si>
    <t>/Силвия Дончева/</t>
  </si>
  <si>
    <t>BG11ALBAAT17</t>
  </si>
  <si>
    <t>BG1100075065</t>
  </si>
  <si>
    <t>BG1100114062</t>
  </si>
  <si>
    <t xml:space="preserve">АЛБЕНА АД </t>
  </si>
  <si>
    <t xml:space="preserve">ИНДУСТРИАЛЕН ХОЛДИНГ БЪЛГАРИЯ АД </t>
  </si>
  <si>
    <t xml:space="preserve">СИНЕРГОН ХОЛДИНГ АД </t>
  </si>
  <si>
    <t xml:space="preserve">ОРГАХИМ АД </t>
  </si>
  <si>
    <t xml:space="preserve">ЗД ЕВРОИНС АД </t>
  </si>
  <si>
    <t xml:space="preserve">М+С ХИДРАВЛИК АД </t>
  </si>
  <si>
    <t xml:space="preserve">ТОПЛИВО АД </t>
  </si>
  <si>
    <t xml:space="preserve">СОФАРМА АД </t>
  </si>
  <si>
    <t xml:space="preserve">ПАМПОРОВО АД </t>
  </si>
  <si>
    <t xml:space="preserve">АЛКОМЕТ АД </t>
  </si>
  <si>
    <t xml:space="preserve">МОНБАТ АД </t>
  </si>
  <si>
    <t xml:space="preserve">ВИПОМ АД </t>
  </si>
  <si>
    <t xml:space="preserve">ЕВРОХОЛД БЪЛГАРИЯ АД </t>
  </si>
  <si>
    <t xml:space="preserve">                  /Силвия Дончева/</t>
  </si>
  <si>
    <t xml:space="preserve">                 /Силвия Дончева/</t>
  </si>
  <si>
    <t>КАОЛИН АД</t>
  </si>
  <si>
    <t>БЪЛГАРСКО РЕЧНО ПЛАВАНЕ АД</t>
  </si>
  <si>
    <t>КОРПОРАТИВНА ТЪРГОВСКА БАНКА</t>
  </si>
  <si>
    <t>ОЛОВНО-ЦИНКОВ КОМПЛЕКС АД</t>
  </si>
  <si>
    <t>ПЪРВА ИНВЕСТИЦИОННА БАНКА АД</t>
  </si>
  <si>
    <t xml:space="preserve">BG1100039012 </t>
  </si>
  <si>
    <t>BG1100100038</t>
  </si>
  <si>
    <t>BG11OLKAAT10</t>
  </si>
  <si>
    <t>BG1100106050</t>
  </si>
  <si>
    <t>ADRS-P-A</t>
  </si>
  <si>
    <t>PTKM-R-A</t>
  </si>
  <si>
    <t>KOEI-R-A</t>
  </si>
  <si>
    <t xml:space="preserve">AIK banka a.d. </t>
  </si>
  <si>
    <t>HRADRSPA0009</t>
  </si>
  <si>
    <t>HRPTKMRA0005</t>
  </si>
  <si>
    <t>HRKOEIRA0009</t>
  </si>
  <si>
    <t>RSAIKBE79302</t>
  </si>
  <si>
    <t>Дата: 31.12.2007</t>
  </si>
  <si>
    <t>Дата: 31.01.2008</t>
  </si>
  <si>
    <t>ЗЪРНЕНИ ХРАНИ БЪЛГАРИЯ АД</t>
  </si>
  <si>
    <t>БЪЛГАРСКА РОЗА СЕВТОПОЛИС-БЛОКИРАНИ</t>
  </si>
  <si>
    <t>ИНДУСТРИАЛЕН ХОЛДИНГ БЪЛГАРИЯ АД-ПРАВА</t>
  </si>
  <si>
    <t>KORF-R-A</t>
  </si>
  <si>
    <t>Energoprojekt Holding</t>
  </si>
  <si>
    <t>Veterinarski Zavod AD</t>
  </si>
  <si>
    <t>Artego S.A.</t>
  </si>
  <si>
    <t>Rompetrol Well Services S.A.</t>
  </si>
  <si>
    <t>Prefab S.A.</t>
  </si>
  <si>
    <t>Transgaz S.A.-blocked</t>
  </si>
  <si>
    <t>BG1100109070</t>
  </si>
  <si>
    <t>BG4000027079</t>
  </si>
  <si>
    <t>BG4000028077</t>
  </si>
  <si>
    <t>HRKORFRA0007</t>
  </si>
  <si>
    <t>RSHOLDE58279</t>
  </si>
  <si>
    <t>RSVEZDE06593</t>
  </si>
  <si>
    <t>ROARTEACNOR4</t>
  </si>
  <si>
    <t>ROPESAACNOR0</t>
  </si>
  <si>
    <t>ROPREHACNOR7</t>
  </si>
  <si>
    <t>ROTGNTACNOR8</t>
  </si>
  <si>
    <t>BG1100129052</t>
  </si>
  <si>
    <t>Изп.директор</t>
  </si>
  <si>
    <t>/Красимир Мишлаков/</t>
  </si>
  <si>
    <t>Изп.Директор:</t>
  </si>
  <si>
    <t>Изп.Директор</t>
  </si>
  <si>
    <t xml:space="preserve">Съставител: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</si>
</sst>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-* #,##0.0\ _л_в_-;\-* #,##0.0\ _л_в_-;_-* &quot;-&quot;??\ _л_в_-;_-@_-"/>
    <numFmt numFmtId="174" formatCode="_-* #,##0.000\ _л_в_-;\-* #,##0.000\ _л_в_-;_-* &quot;-&quot;??\ _л_в_-;_-@_-"/>
    <numFmt numFmtId="175" formatCode="_-* #,##0.0000\ _л_в_-;\-* #,##0.0000\ _л_в_-;_-* &quot;-&quot;??\ _л_в_-;_-@_-"/>
    <numFmt numFmtId="176" formatCode="_-* #,##0.00000\ _л_в_-;\-* #,##0.00000\ _л_в_-;_-* &quot;-&quot;??\ _л_в_-;_-@_-"/>
    <numFmt numFmtId="177" formatCode="_-* #,##0.000000\ _л_в_-;\-* #,##0.000000\ _л_в_-;_-* &quot;-&quot;??\ _л_в_-;_-@_-"/>
    <numFmt numFmtId="178" formatCode="_-* #,##0\ _л_в_-;\-* #,##0\ _л_в_-;_-* &quot;-&quot;??\ _л_в_-;_-@_-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_-* #,##0.0\ _л_в_-;\-* #,##0.0\ _л_в_-;_-* &quot;-&quot;\ _л_в_-;_-@_-"/>
    <numFmt numFmtId="186" formatCode="_-* #,##0.00\ _л_в_-;\-* #,##0.00\ _л_в_-;_-* &quot;-&quot;\ _л_в_-;_-@_-"/>
    <numFmt numFmtId="187" formatCode="#,##0.00_ ;[Red]\-#,##0.00\,"/>
  </numFmts>
  <fonts count="2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u val="single"/>
      <sz val="10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26" applyFont="1" applyBorder="1" applyAlignment="1" applyProtection="1">
      <alignment wrapText="1"/>
      <protection locked="0"/>
    </xf>
    <xf numFmtId="0" fontId="7" fillId="0" borderId="1" xfId="26" applyFont="1" applyBorder="1" applyAlignment="1" applyProtection="1">
      <alignment horizontal="center" vertical="center" wrapText="1"/>
      <protection/>
    </xf>
    <xf numFmtId="0" fontId="7" fillId="0" borderId="1" xfId="26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7" fillId="0" borderId="0" xfId="27" applyFont="1" applyFill="1" applyAlignment="1">
      <alignment horizontal="left" vertical="justify" wrapText="1"/>
      <protection/>
    </xf>
    <xf numFmtId="0" fontId="7" fillId="0" borderId="0" xfId="27" applyFont="1" applyFill="1" applyAlignment="1">
      <alignment horizontal="left" vertical="justify"/>
      <protection/>
    </xf>
    <xf numFmtId="0" fontId="8" fillId="0" borderId="0" xfId="27" applyFont="1" applyFill="1" applyAlignment="1">
      <alignment horizontal="left" vertical="justify"/>
      <protection/>
    </xf>
    <xf numFmtId="0" fontId="7" fillId="0" borderId="0" xfId="24" applyFont="1" applyFill="1" applyBorder="1" applyAlignment="1" applyProtection="1">
      <alignment horizontal="left" vertical="justify" wrapText="1"/>
      <protection locked="0"/>
    </xf>
    <xf numFmtId="0" fontId="7" fillId="0" borderId="0" xfId="27" applyFont="1" applyFill="1" applyBorder="1" applyAlignment="1" applyProtection="1">
      <alignment horizontal="left" vertical="justify" wrapText="1"/>
      <protection/>
    </xf>
    <xf numFmtId="0" fontId="7" fillId="0" borderId="0" xfId="27" applyFont="1" applyFill="1" applyAlignment="1" applyProtection="1">
      <alignment horizontal="left" vertical="justify"/>
      <protection locked="0"/>
    </xf>
    <xf numFmtId="0" fontId="7" fillId="0" borderId="2" xfId="24" applyFont="1" applyFill="1" applyBorder="1" applyAlignment="1" applyProtection="1">
      <alignment horizontal="left" vertical="justify" wrapText="1"/>
      <protection locked="0"/>
    </xf>
    <xf numFmtId="0" fontId="7" fillId="0" borderId="0" xfId="27" applyFont="1" applyFill="1" applyBorder="1" applyAlignment="1">
      <alignment horizontal="left" vertical="justify" wrapText="1"/>
      <protection/>
    </xf>
    <xf numFmtId="0" fontId="7" fillId="0" borderId="0" xfId="27" applyFont="1" applyFill="1" applyBorder="1" applyAlignment="1" applyProtection="1">
      <alignment horizontal="left" vertical="justify" wrapText="1"/>
      <protection locked="0"/>
    </xf>
    <xf numFmtId="3" fontId="8" fillId="0" borderId="0" xfId="27" applyNumberFormat="1" applyFont="1" applyFill="1" applyBorder="1" applyAlignment="1" applyProtection="1">
      <alignment horizontal="left" vertical="justify"/>
      <protection locked="0"/>
    </xf>
    <xf numFmtId="0" fontId="8" fillId="0" borderId="0" xfId="27" applyFont="1" applyFill="1" applyBorder="1" applyAlignment="1" applyProtection="1">
      <alignment horizontal="left" vertical="justify"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" xfId="27" applyFont="1" applyFill="1" applyBorder="1" applyAlignment="1">
      <alignment horizontal="center" vertical="justify" wrapText="1"/>
      <protection/>
    </xf>
    <xf numFmtId="0" fontId="6" fillId="0" borderId="1" xfId="27" applyFont="1" applyFill="1" applyBorder="1" applyAlignment="1">
      <alignment horizontal="left" vertical="justify" wrapText="1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0" fontId="6" fillId="2" borderId="1" xfId="27" applyFont="1" applyFill="1" applyBorder="1" applyAlignment="1">
      <alignment horizontal="left" vertical="justify" wrapText="1"/>
      <protection/>
    </xf>
    <xf numFmtId="0" fontId="8" fillId="0" borderId="0" xfId="23" applyFont="1" applyFill="1">
      <alignment/>
      <protection/>
    </xf>
    <xf numFmtId="0" fontId="8" fillId="0" borderId="0" xfId="23" applyFont="1" applyFill="1" applyProtection="1">
      <alignment/>
      <protection/>
    </xf>
    <xf numFmtId="0" fontId="8" fillId="0" borderId="0" xfId="23" applyFont="1" applyFill="1" applyAlignment="1" applyProtection="1">
      <alignment horizontal="left" wrapText="1"/>
      <protection/>
    </xf>
    <xf numFmtId="0" fontId="8" fillId="0" borderId="0" xfId="23" applyFont="1" applyFill="1" applyAlignment="1">
      <alignment horizontal="left" wrapText="1"/>
      <protection/>
    </xf>
    <xf numFmtId="0" fontId="8" fillId="0" borderId="0" xfId="23" applyFont="1" applyFill="1" applyAlignment="1" applyProtection="1">
      <alignment/>
      <protection locked="0"/>
    </xf>
    <xf numFmtId="0" fontId="8" fillId="0" borderId="0" xfId="23" applyFont="1" applyFill="1" applyProtection="1">
      <alignment/>
      <protection locked="0"/>
    </xf>
    <xf numFmtId="0" fontId="8" fillId="0" borderId="0" xfId="23" applyFont="1" applyFill="1" applyAlignment="1">
      <alignment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Fill="1" applyBorder="1" applyAlignment="1" applyProtection="1">
      <alignment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24" applyFont="1" applyAlignment="1" applyProtection="1">
      <alignment horizontal="right" vertical="top"/>
      <protection locked="0"/>
    </xf>
    <xf numFmtId="14" fontId="6" fillId="0" borderId="0" xfId="24" applyNumberFormat="1" applyFont="1" applyBorder="1" applyAlignment="1" applyProtection="1">
      <alignment vertical="top" wrapText="1"/>
      <protection locked="0"/>
    </xf>
    <xf numFmtId="1" fontId="11" fillId="0" borderId="1" xfId="21" applyNumberFormat="1" applyFont="1" applyFill="1" applyBorder="1" applyAlignment="1" applyProtection="1">
      <alignment vertical="center" wrapText="1"/>
      <protection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Alignment="1">
      <alignment/>
    </xf>
    <xf numFmtId="1" fontId="6" fillId="0" borderId="0" xfId="21" applyNumberFormat="1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1" fontId="5" fillId="0" borderId="1" xfId="27" applyNumberFormat="1" applyFont="1" applyFill="1" applyBorder="1" applyAlignment="1" applyProtection="1">
      <alignment horizontal="right" vertical="justify"/>
      <protection/>
    </xf>
    <xf numFmtId="41" fontId="5" fillId="0" borderId="1" xfId="27" applyNumberFormat="1" applyFont="1" applyFill="1" applyBorder="1" applyAlignment="1" applyProtection="1">
      <alignment horizontal="right" vertical="justify"/>
      <protection locked="0"/>
    </xf>
    <xf numFmtId="1" fontId="6" fillId="0" borderId="1" xfId="21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1" applyFont="1" applyFill="1" applyBorder="1" applyAlignment="1" applyProtection="1">
      <alignment horizontal="right" vertical="center" wrapText="1"/>
      <protection/>
    </xf>
    <xf numFmtId="1" fontId="6" fillId="0" borderId="1" xfId="21" applyNumberFormat="1" applyFont="1" applyFill="1" applyBorder="1" applyAlignment="1" applyProtection="1">
      <alignment horizontal="right" vertical="center" wrapText="1"/>
      <protection/>
    </xf>
    <xf numFmtId="0" fontId="8" fillId="0" borderId="0" xfId="23" applyFont="1" applyFill="1" applyAlignment="1" applyProtection="1">
      <alignment horizontal="right" wrapText="1"/>
      <protection/>
    </xf>
    <xf numFmtId="0" fontId="8" fillId="0" borderId="0" xfId="23" applyFont="1" applyFill="1" applyAlignment="1">
      <alignment horizontal="right" wrapText="1"/>
      <protection/>
    </xf>
    <xf numFmtId="1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5" fillId="0" borderId="1" xfId="21" applyFont="1" applyFill="1" applyBorder="1" applyAlignment="1" applyProtection="1">
      <alignment horizontal="right" vertical="center" wrapText="1"/>
      <protection/>
    </xf>
    <xf numFmtId="41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justify" wrapText="1"/>
    </xf>
    <xf numFmtId="1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41" fontId="5" fillId="0" borderId="0" xfId="0" applyNumberFormat="1" applyFont="1" applyAlignment="1">
      <alignment/>
    </xf>
    <xf numFmtId="41" fontId="7" fillId="0" borderId="0" xfId="26" applyNumberFormat="1" applyFont="1" applyBorder="1" applyAlignment="1" applyProtection="1">
      <alignment horizontal="center" vertical="center" wrapText="1"/>
      <protection locked="0"/>
    </xf>
    <xf numFmtId="41" fontId="8" fillId="0" borderId="0" xfId="26" applyNumberFormat="1" applyFont="1" applyBorder="1" applyProtection="1">
      <alignment/>
      <protection locked="0"/>
    </xf>
    <xf numFmtId="41" fontId="6" fillId="0" borderId="1" xfId="26" applyNumberFormat="1" applyFont="1" applyBorder="1" applyAlignment="1" applyProtection="1">
      <alignment horizontal="center" vertical="center" wrapText="1"/>
      <protection/>
    </xf>
    <xf numFmtId="41" fontId="7" fillId="0" borderId="1" xfId="26" applyNumberFormat="1" applyFont="1" applyBorder="1" applyAlignment="1" applyProtection="1">
      <alignment horizontal="center" vertical="center" wrapText="1"/>
      <protection/>
    </xf>
    <xf numFmtId="41" fontId="7" fillId="0" borderId="1" xfId="26" applyNumberFormat="1" applyFont="1" applyBorder="1" applyAlignment="1" applyProtection="1">
      <alignment vertical="center"/>
      <protection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 wrapText="1"/>
    </xf>
    <xf numFmtId="41" fontId="7" fillId="0" borderId="1" xfId="0" applyNumberFormat="1" applyFont="1" applyBorder="1" applyAlignment="1">
      <alignment wrapText="1"/>
    </xf>
    <xf numFmtId="41" fontId="8" fillId="0" borderId="0" xfId="0" applyNumberFormat="1" applyFont="1" applyAlignment="1">
      <alignment wrapText="1"/>
    </xf>
    <xf numFmtId="41" fontId="5" fillId="0" borderId="0" xfId="0" applyNumberFormat="1" applyFont="1" applyAlignment="1">
      <alignment wrapText="1"/>
    </xf>
    <xf numFmtId="41" fontId="8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8" fillId="0" borderId="0" xfId="26" applyNumberFormat="1" applyFont="1" applyProtection="1">
      <alignment/>
      <protection locked="0"/>
    </xf>
    <xf numFmtId="41" fontId="8" fillId="0" borderId="1" xfId="26" applyNumberFormat="1" applyFont="1" applyBorder="1" applyProtection="1">
      <alignment/>
      <protection/>
    </xf>
    <xf numFmtId="41" fontId="5" fillId="2" borderId="0" xfId="0" applyNumberFormat="1" applyFont="1" applyFill="1" applyAlignment="1">
      <alignment/>
    </xf>
    <xf numFmtId="41" fontId="8" fillId="2" borderId="0" xfId="26" applyNumberFormat="1" applyFont="1" applyFill="1" applyBorder="1" applyAlignment="1" applyProtection="1">
      <alignment horizontal="centerContinuous"/>
      <protection locked="0"/>
    </xf>
    <xf numFmtId="41" fontId="8" fillId="2" borderId="0" xfId="26" applyNumberFormat="1" applyFont="1" applyFill="1" applyBorder="1" applyProtection="1">
      <alignment/>
      <protection locked="0"/>
    </xf>
    <xf numFmtId="41" fontId="6" fillId="2" borderId="1" xfId="26" applyNumberFormat="1" applyFont="1" applyFill="1" applyBorder="1" applyAlignment="1" applyProtection="1">
      <alignment horizontal="center" vertical="center" wrapText="1"/>
      <protection/>
    </xf>
    <xf numFmtId="41" fontId="7" fillId="2" borderId="1" xfId="26" applyNumberFormat="1" applyFont="1" applyFill="1" applyBorder="1" applyAlignment="1" applyProtection="1">
      <alignment horizontal="center" vertical="center" wrapText="1"/>
      <protection/>
    </xf>
    <xf numFmtId="41" fontId="7" fillId="2" borderId="1" xfId="26" applyNumberFormat="1" applyFont="1" applyFill="1" applyBorder="1" applyAlignment="1" applyProtection="1">
      <alignment vertical="center"/>
      <protection/>
    </xf>
    <xf numFmtId="41" fontId="8" fillId="2" borderId="1" xfId="0" applyNumberFormat="1" applyFont="1" applyFill="1" applyBorder="1" applyAlignment="1">
      <alignment/>
    </xf>
    <xf numFmtId="41" fontId="8" fillId="2" borderId="1" xfId="0" applyNumberFormat="1" applyFont="1" applyFill="1" applyBorder="1" applyAlignment="1">
      <alignment wrapText="1"/>
    </xf>
    <xf numFmtId="41" fontId="7" fillId="2" borderId="1" xfId="0" applyNumberFormat="1" applyFont="1" applyFill="1" applyBorder="1" applyAlignment="1">
      <alignment wrapText="1"/>
    </xf>
    <xf numFmtId="41" fontId="8" fillId="2" borderId="0" xfId="0" applyNumberFormat="1" applyFont="1" applyFill="1" applyAlignment="1">
      <alignment wrapText="1"/>
    </xf>
    <xf numFmtId="41" fontId="5" fillId="2" borderId="0" xfId="0" applyNumberFormat="1" applyFont="1" applyFill="1" applyAlignment="1">
      <alignment wrapText="1"/>
    </xf>
    <xf numFmtId="41" fontId="8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/>
    </xf>
    <xf numFmtId="41" fontId="7" fillId="2" borderId="0" xfId="26" applyNumberFormat="1" applyFont="1" applyFill="1" applyAlignment="1" applyProtection="1">
      <alignment horizontal="center"/>
      <protection locked="0"/>
    </xf>
    <xf numFmtId="41" fontId="8" fillId="2" borderId="1" xfId="26" applyNumberFormat="1" applyFont="1" applyFill="1" applyBorder="1" applyProtection="1">
      <alignment/>
      <protection/>
    </xf>
    <xf numFmtId="1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27" applyFont="1" applyFill="1" applyAlignment="1">
      <alignment horizontal="center" vertical="justify" wrapText="1"/>
      <protection/>
    </xf>
    <xf numFmtId="0" fontId="5" fillId="0" borderId="0" xfId="0" applyFont="1" applyFill="1" applyAlignment="1">
      <alignment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wrapText="1"/>
    </xf>
    <xf numFmtId="41" fontId="7" fillId="0" borderId="0" xfId="0" applyNumberFormat="1" applyFont="1" applyBorder="1" applyAlignment="1">
      <alignment wrapText="1"/>
    </xf>
    <xf numFmtId="41" fontId="7" fillId="2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25" applyFont="1" applyFill="1" applyAlignment="1">
      <alignment horizontal="right" vertical="justify" wrapText="1"/>
      <protection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 vertical="top" wrapText="1"/>
    </xf>
    <xf numFmtId="41" fontId="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1" fontId="6" fillId="0" borderId="1" xfId="0" applyNumberFormat="1" applyFont="1" applyFill="1" applyBorder="1" applyAlignment="1">
      <alignment horizontal="right" vertical="top" wrapText="1"/>
    </xf>
    <xf numFmtId="41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Border="1" applyAlignment="1">
      <alignment horizontal="left" vertical="top" wrapText="1"/>
    </xf>
    <xf numFmtId="0" fontId="7" fillId="0" borderId="0" xfId="2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1" fillId="0" borderId="0" xfId="2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7" fillId="0" borderId="0" xfId="21" applyFont="1" applyFill="1" applyAlignment="1" applyProtection="1">
      <alignment horizontal="centerContinuous"/>
      <protection locked="0"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7" fillId="0" borderId="0" xfId="21" applyFont="1" applyFill="1" applyBorder="1" applyAlignment="1" applyProtection="1">
      <alignment vertical="justify" wrapText="1"/>
      <protection locked="0"/>
    </xf>
    <xf numFmtId="0" fontId="8" fillId="0" borderId="0" xfId="21" applyFont="1" applyFill="1" applyBorder="1" applyAlignment="1" applyProtection="1">
      <alignment vertical="justify" wrapText="1"/>
      <protection locked="0"/>
    </xf>
    <xf numFmtId="0" fontId="7" fillId="0" borderId="0" xfId="21" applyFont="1" applyFill="1" applyAlignment="1" applyProtection="1">
      <alignment horizontal="left" vertical="center" wrapText="1"/>
      <protection locked="0"/>
    </xf>
    <xf numFmtId="0" fontId="6" fillId="0" borderId="0" xfId="21" applyFont="1" applyFill="1" applyAlignment="1" applyProtection="1">
      <alignment horizontal="right" vertical="center" wrapText="1"/>
      <protection locked="0"/>
    </xf>
    <xf numFmtId="0" fontId="6" fillId="0" borderId="1" xfId="21" applyFont="1" applyFill="1" applyBorder="1" applyAlignment="1" applyProtection="1">
      <alignment horizontal="centerContinuous" vertical="center" wrapText="1"/>
      <protection/>
    </xf>
    <xf numFmtId="0" fontId="7" fillId="0" borderId="0" xfId="23" applyFont="1" applyFill="1">
      <alignment/>
      <protection/>
    </xf>
    <xf numFmtId="0" fontId="6" fillId="0" borderId="1" xfId="21" applyFont="1" applyFill="1" applyBorder="1" applyAlignment="1" applyProtection="1">
      <alignment horizontal="center" vertical="center" wrapText="1"/>
      <protection/>
    </xf>
    <xf numFmtId="0" fontId="6" fillId="0" borderId="1" xfId="21" applyFont="1" applyFill="1" applyBorder="1" applyAlignment="1" applyProtection="1">
      <alignment horizontal="centerContinuous"/>
      <protection/>
    </xf>
    <xf numFmtId="0" fontId="6" fillId="0" borderId="1" xfId="21" applyFont="1" applyFill="1" applyBorder="1" applyAlignment="1" applyProtection="1">
      <alignment vertical="justify" wrapText="1"/>
      <protection/>
    </xf>
    <xf numFmtId="0" fontId="5" fillId="0" borderId="1" xfId="21" applyFont="1" applyFill="1" applyBorder="1" applyAlignment="1" applyProtection="1">
      <alignment vertical="justify"/>
      <protection/>
    </xf>
    <xf numFmtId="0" fontId="6" fillId="0" borderId="1" xfId="21" applyFont="1" applyFill="1" applyBorder="1" applyAlignment="1" applyProtection="1">
      <alignment horizontal="right"/>
      <protection/>
    </xf>
    <xf numFmtId="0" fontId="6" fillId="0" borderId="1" xfId="21" applyFont="1" applyFill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right" wrapText="1"/>
      <protection/>
    </xf>
    <xf numFmtId="0" fontId="6" fillId="0" borderId="0" xfId="2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 locked="0"/>
    </xf>
    <xf numFmtId="0" fontId="7" fillId="0" borderId="0" xfId="23" applyFont="1" applyFill="1" applyProtection="1">
      <alignment/>
      <protection locked="0"/>
    </xf>
    <xf numFmtId="41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right" vertical="center"/>
    </xf>
    <xf numFmtId="0" fontId="8" fillId="0" borderId="0" xfId="25" applyFont="1" applyFill="1" applyAlignment="1" applyProtection="1">
      <alignment wrapText="1"/>
      <protection locked="0"/>
    </xf>
    <xf numFmtId="14" fontId="6" fillId="0" borderId="0" xfId="24" applyNumberFormat="1" applyFont="1" applyFill="1" applyBorder="1" applyAlignment="1" applyProtection="1">
      <alignment vertical="top" wrapText="1"/>
      <protection locked="0"/>
    </xf>
    <xf numFmtId="0" fontId="7" fillId="0" borderId="0" xfId="24" applyFont="1" applyFill="1" applyBorder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7" fillId="0" borderId="0" xfId="25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186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1" fontId="6" fillId="0" borderId="1" xfId="0" applyNumberFormat="1" applyFont="1" applyFill="1" applyBorder="1" applyAlignment="1">
      <alignment horizontal="right" vertical="top" wrapText="1"/>
    </xf>
    <xf numFmtId="43" fontId="5" fillId="0" borderId="0" xfId="0" applyNumberFormat="1" applyFont="1" applyFill="1" applyAlignment="1">
      <alignment wrapText="1"/>
    </xf>
    <xf numFmtId="43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24" applyFont="1" applyFill="1" applyAlignment="1" applyProtection="1">
      <alignment horizontal="right" vertical="top"/>
      <protection locked="0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" fontId="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24" applyFont="1" applyFill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1" fillId="0" borderId="0" xfId="24" applyFont="1" applyFill="1" applyAlignment="1" applyProtection="1">
      <alignment horizontal="center" vertical="center" wrapText="1"/>
      <protection locked="0"/>
    </xf>
    <xf numFmtId="0" fontId="1" fillId="0" borderId="0" xfId="24" applyFont="1" applyFill="1" applyBorder="1" applyAlignment="1" applyProtection="1">
      <alignment horizontal="left" vertical="center" wrapText="1"/>
      <protection locked="0"/>
    </xf>
    <xf numFmtId="0" fontId="3" fillId="0" borderId="0" xfId="24" applyFont="1" applyFill="1" applyAlignment="1" applyProtection="1">
      <alignment horizontal="center" vertical="center" wrapText="1"/>
      <protection locked="0"/>
    </xf>
    <xf numFmtId="14" fontId="6" fillId="0" borderId="0" xfId="2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 wrapText="1"/>
    </xf>
    <xf numFmtId="0" fontId="1" fillId="0" borderId="0" xfId="25" applyFont="1" applyFill="1" applyAlignment="1" applyProtection="1">
      <alignment horizontal="center" vertical="center" wrapText="1"/>
      <protection locked="0"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14" fontId="1" fillId="0" borderId="1" xfId="24" applyNumberFormat="1" applyFont="1" applyFill="1" applyBorder="1" applyAlignment="1" applyProtection="1">
      <alignment horizontal="center" vertical="center" wrapText="1"/>
      <protection/>
    </xf>
    <xf numFmtId="49" fontId="1" fillId="0" borderId="1" xfId="24" applyNumberFormat="1" applyFont="1" applyFill="1" applyBorder="1" applyAlignment="1" applyProtection="1">
      <alignment horizontal="center" vertical="center" wrapText="1"/>
      <protection/>
    </xf>
    <xf numFmtId="0" fontId="4" fillId="0" borderId="1" xfId="24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184" fontId="0" fillId="0" borderId="0" xfId="0" applyNumberFormat="1" applyFill="1" applyAlignment="1">
      <alignment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14" fontId="5" fillId="0" borderId="0" xfId="0" applyNumberFormat="1" applyFont="1" applyFill="1" applyAlignment="1">
      <alignment horizontal="left" wrapText="1"/>
    </xf>
    <xf numFmtId="0" fontId="3" fillId="0" borderId="0" xfId="24" applyFont="1" applyFill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0" fontId="5" fillId="0" borderId="1" xfId="0" applyNumberFormat="1" applyFont="1" applyFill="1" applyBorder="1" applyAlignment="1">
      <alignment horizontal="left" vertical="top" wrapText="1"/>
    </xf>
    <xf numFmtId="10" fontId="0" fillId="0" borderId="1" xfId="0" applyNumberFormat="1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Alignment="1">
      <alignment/>
    </xf>
    <xf numFmtId="0" fontId="21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3" fillId="0" borderId="1" xfId="0" applyFont="1" applyFill="1" applyBorder="1" applyAlignment="1">
      <alignment horizontal="left"/>
    </xf>
    <xf numFmtId="0" fontId="24" fillId="0" borderId="0" xfId="0" applyFont="1" applyAlignment="1">
      <alignment/>
    </xf>
    <xf numFmtId="10" fontId="2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20" applyFont="1" applyFill="1" applyBorder="1" applyAlignment="1" applyProtection="1">
      <alignment/>
      <protection/>
    </xf>
    <xf numFmtId="0" fontId="23" fillId="0" borderId="1" xfId="22" applyNumberFormat="1" applyFont="1" applyFill="1" applyBorder="1">
      <alignment/>
      <protection/>
    </xf>
    <xf numFmtId="0" fontId="23" fillId="0" borderId="4" xfId="22" applyNumberFormat="1" applyFont="1" applyFill="1" applyBorder="1">
      <alignment/>
      <protection/>
    </xf>
    <xf numFmtId="0" fontId="23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22" fillId="0" borderId="1" xfId="0" applyFont="1" applyFill="1" applyBorder="1" applyAlignment="1">
      <alignment/>
    </xf>
    <xf numFmtId="0" fontId="21" fillId="0" borderId="1" xfId="22" applyNumberFormat="1" applyFont="1" applyFill="1" applyBorder="1">
      <alignment/>
      <protection/>
    </xf>
    <xf numFmtId="0" fontId="22" fillId="0" borderId="1" xfId="22" applyFont="1" applyFill="1" applyBorder="1" applyAlignment="1">
      <alignment horizontal="left"/>
      <protection/>
    </xf>
    <xf numFmtId="0" fontId="22" fillId="0" borderId="4" xfId="22" applyFont="1" applyFill="1" applyBorder="1" applyAlignment="1">
      <alignment horizontal="left"/>
      <protection/>
    </xf>
    <xf numFmtId="0" fontId="21" fillId="2" borderId="1" xfId="0" applyNumberFormat="1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5" fillId="0" borderId="0" xfId="0" applyFont="1" applyAlignment="1">
      <alignment horizontal="right"/>
    </xf>
    <xf numFmtId="1" fontId="5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24" applyFont="1" applyFill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8" fillId="0" borderId="0" xfId="23" applyFont="1" applyFill="1" applyAlignment="1" applyProtection="1">
      <alignment horizontal="right"/>
      <protection locked="0"/>
    </xf>
    <xf numFmtId="0" fontId="8" fillId="0" borderId="0" xfId="0" applyNumberFormat="1" applyFont="1" applyAlignment="1">
      <alignment wrapText="1"/>
    </xf>
    <xf numFmtId="0" fontId="8" fillId="2" borderId="0" xfId="0" applyNumberFormat="1" applyFont="1" applyFill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27" applyFont="1" applyFill="1" applyBorder="1" applyAlignment="1">
      <alignment horizontal="center" vertical="justify" wrapText="1"/>
      <protection/>
    </xf>
    <xf numFmtId="0" fontId="6" fillId="0" borderId="3" xfId="27" applyFont="1" applyFill="1" applyBorder="1" applyAlignment="1">
      <alignment horizontal="center" vertical="justify" wrapText="1"/>
      <protection/>
    </xf>
    <xf numFmtId="0" fontId="6" fillId="0" borderId="4" xfId="21" applyFont="1" applyFill="1" applyBorder="1" applyAlignment="1" applyProtection="1">
      <alignment horizontal="center" vertical="center" wrapText="1"/>
      <protection/>
    </xf>
    <xf numFmtId="0" fontId="6" fillId="0" borderId="3" xfId="21" applyFont="1" applyFill="1" applyBorder="1" applyAlignment="1" applyProtection="1">
      <alignment horizontal="center" vertical="center" wrapText="1"/>
      <protection/>
    </xf>
    <xf numFmtId="0" fontId="13" fillId="0" borderId="0" xfId="23" applyFont="1" applyFill="1" applyAlignment="1">
      <alignment horizontal="right"/>
      <protection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5" fillId="0" borderId="0" xfId="24" applyFont="1" applyFill="1" applyAlignment="1" applyProtection="1">
      <alignment horizontal="right" vertical="center" wrapText="1"/>
      <protection locked="0"/>
    </xf>
    <xf numFmtId="0" fontId="1" fillId="0" borderId="0" xfId="24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1" fontId="1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" fillId="0" borderId="0" xfId="27" applyFont="1" applyFill="1" applyAlignment="1">
      <alignment horizontal="center" vertical="justify" wrapText="1"/>
      <protection/>
    </xf>
    <xf numFmtId="0" fontId="6" fillId="0" borderId="4" xfId="27" applyFont="1" applyFill="1" applyBorder="1" applyAlignment="1">
      <alignment horizontal="center" vertical="center" wrapText="1"/>
      <protection/>
    </xf>
    <xf numFmtId="0" fontId="6" fillId="0" borderId="5" xfId="27" applyFont="1" applyFill="1" applyBorder="1" applyAlignment="1">
      <alignment horizontal="center" vertical="center" wrapText="1"/>
      <protection/>
    </xf>
    <xf numFmtId="0" fontId="6" fillId="0" borderId="3" xfId="27" applyFont="1" applyFill="1" applyBorder="1" applyAlignment="1">
      <alignment horizontal="center" vertical="center" wrapText="1"/>
      <protection/>
    </xf>
    <xf numFmtId="0" fontId="6" fillId="0" borderId="8" xfId="27" applyFont="1" applyFill="1" applyBorder="1" applyAlignment="1">
      <alignment horizontal="center" vertical="center" wrapText="1"/>
      <protection/>
    </xf>
    <xf numFmtId="0" fontId="6" fillId="0" borderId="6" xfId="27" applyFont="1" applyFill="1" applyBorder="1" applyAlignment="1">
      <alignment horizontal="center" vertical="center" wrapText="1"/>
      <protection/>
    </xf>
    <xf numFmtId="0" fontId="6" fillId="0" borderId="7" xfId="27" applyFont="1" applyFill="1" applyBorder="1" applyAlignment="1">
      <alignment horizontal="center" vertical="center" wrapText="1"/>
      <protection/>
    </xf>
    <xf numFmtId="14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24" applyFont="1" applyFill="1" applyAlignment="1" applyProtection="1">
      <alignment horizontal="left" vertical="top"/>
      <protection locked="0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PELIKAN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37">
      <selection activeCell="C6" sqref="C6"/>
    </sheetView>
  </sheetViews>
  <sheetFormatPr defaultColWidth="9.140625" defaultRowHeight="12.75"/>
  <cols>
    <col min="1" max="1" width="37.421875" style="285" customWidth="1"/>
    <col min="2" max="2" width="14.00390625" style="285" customWidth="1"/>
    <col min="3" max="3" width="12.140625" style="285" customWidth="1"/>
    <col min="4" max="4" width="26.140625" style="285" customWidth="1"/>
    <col min="5" max="5" width="12.140625" style="285" customWidth="1"/>
    <col min="6" max="6" width="16.57421875" style="285" customWidth="1"/>
    <col min="7" max="16384" width="9.140625" style="285" customWidth="1"/>
  </cols>
  <sheetData>
    <row r="1" spans="1:6" ht="12.75">
      <c r="A1" s="36"/>
      <c r="B1" s="36"/>
      <c r="C1" s="36"/>
      <c r="D1" s="36"/>
      <c r="E1" s="379" t="s">
        <v>374</v>
      </c>
      <c r="F1" s="379"/>
    </row>
    <row r="2" spans="1:6" ht="12.75">
      <c r="A2" s="36"/>
      <c r="B2" s="36"/>
      <c r="C2" s="36"/>
      <c r="D2" s="36"/>
      <c r="E2" s="260"/>
      <c r="F2" s="260"/>
    </row>
    <row r="3" spans="1:6" ht="15">
      <c r="A3" s="286"/>
      <c r="B3" s="287"/>
      <c r="C3" s="381" t="s">
        <v>0</v>
      </c>
      <c r="D3" s="381"/>
      <c r="E3" s="309"/>
      <c r="F3" s="309"/>
    </row>
    <row r="4" spans="1:6" ht="15">
      <c r="A4" s="286"/>
      <c r="B4" s="287"/>
      <c r="C4" s="288"/>
      <c r="D4" s="288"/>
      <c r="E4" s="309"/>
      <c r="F4" s="309"/>
    </row>
    <row r="5" spans="1:6" ht="15">
      <c r="A5" s="286"/>
      <c r="B5" s="287"/>
      <c r="C5" s="288"/>
      <c r="D5" s="288"/>
      <c r="E5" s="309"/>
      <c r="F5" s="309"/>
    </row>
    <row r="6" spans="1:6" ht="24.75" customHeight="1">
      <c r="A6" s="383" t="s">
        <v>375</v>
      </c>
      <c r="B6" s="383"/>
      <c r="C6" s="286"/>
      <c r="D6" s="286"/>
      <c r="E6" s="380" t="s">
        <v>376</v>
      </c>
      <c r="F6" s="380"/>
    </row>
    <row r="7" spans="1:6" ht="17.25" customHeight="1">
      <c r="A7" s="290" t="s">
        <v>425</v>
      </c>
      <c r="B7" s="291"/>
      <c r="C7" s="292"/>
      <c r="D7" s="292"/>
      <c r="E7" s="289"/>
      <c r="F7" s="292"/>
    </row>
    <row r="8" spans="1:6" ht="15" hidden="1">
      <c r="A8" s="286"/>
      <c r="B8" s="286"/>
      <c r="C8" s="292"/>
      <c r="D8" s="292"/>
      <c r="E8" s="289"/>
      <c r="F8" s="292"/>
    </row>
    <row r="9" spans="1:6" ht="28.5">
      <c r="A9" s="293" t="s">
        <v>1</v>
      </c>
      <c r="B9" s="294" t="s">
        <v>2</v>
      </c>
      <c r="C9" s="294" t="s">
        <v>3</v>
      </c>
      <c r="D9" s="295" t="s">
        <v>7</v>
      </c>
      <c r="E9" s="294" t="s">
        <v>4</v>
      </c>
      <c r="F9" s="294" t="s">
        <v>5</v>
      </c>
    </row>
    <row r="10" spans="1:6" ht="14.25">
      <c r="A10" s="293" t="s">
        <v>6</v>
      </c>
      <c r="B10" s="293">
        <v>1</v>
      </c>
      <c r="C10" s="293">
        <v>2</v>
      </c>
      <c r="D10" s="295" t="s">
        <v>6</v>
      </c>
      <c r="E10" s="293">
        <v>1</v>
      </c>
      <c r="F10" s="293">
        <v>2</v>
      </c>
    </row>
    <row r="11" spans="1:6" ht="17.25" customHeight="1">
      <c r="A11" s="296" t="s">
        <v>8</v>
      </c>
      <c r="B11" s="90"/>
      <c r="C11" s="90"/>
      <c r="D11" s="93" t="s">
        <v>44</v>
      </c>
      <c r="E11" s="90"/>
      <c r="F11" s="90"/>
    </row>
    <row r="12" spans="1:6" ht="21.75" customHeight="1">
      <c r="A12" s="297" t="s">
        <v>45</v>
      </c>
      <c r="B12" s="298"/>
      <c r="C12" s="298"/>
      <c r="D12" s="297" t="s">
        <v>46</v>
      </c>
      <c r="E12" s="283">
        <v>3292892.75</v>
      </c>
      <c r="F12" s="283">
        <v>815442.19</v>
      </c>
    </row>
    <row r="13" spans="1:6" ht="15.75" customHeight="1">
      <c r="A13" s="298" t="s">
        <v>47</v>
      </c>
      <c r="B13" s="298"/>
      <c r="C13" s="298"/>
      <c r="D13" s="297" t="s">
        <v>48</v>
      </c>
      <c r="E13" s="298"/>
      <c r="F13" s="298"/>
    </row>
    <row r="14" spans="1:6" ht="25.5" customHeight="1">
      <c r="A14" s="298" t="s">
        <v>49</v>
      </c>
      <c r="B14" s="298"/>
      <c r="C14" s="298"/>
      <c r="D14" s="298" t="s">
        <v>50</v>
      </c>
      <c r="E14" s="284">
        <f>2400154.57-726065.98</f>
        <v>1674088.5899999999</v>
      </c>
      <c r="F14" s="284">
        <f>40705.39-9128.68</f>
        <v>31576.71</v>
      </c>
    </row>
    <row r="15" spans="1:6" ht="27" customHeight="1">
      <c r="A15" s="298" t="s">
        <v>51</v>
      </c>
      <c r="B15" s="298"/>
      <c r="C15" s="298"/>
      <c r="D15" s="298" t="s">
        <v>52</v>
      </c>
      <c r="E15" s="298"/>
      <c r="F15" s="298"/>
    </row>
    <row r="16" spans="1:6" ht="18.75" customHeight="1">
      <c r="A16" s="299" t="s">
        <v>53</v>
      </c>
      <c r="B16" s="298"/>
      <c r="C16" s="298"/>
      <c r="D16" s="298" t="s">
        <v>54</v>
      </c>
      <c r="E16" s="298"/>
      <c r="F16" s="298"/>
    </row>
    <row r="17" spans="1:6" ht="19.5" customHeight="1">
      <c r="A17" s="297" t="s">
        <v>55</v>
      </c>
      <c r="B17" s="298"/>
      <c r="C17" s="298"/>
      <c r="D17" s="298" t="s">
        <v>56</v>
      </c>
      <c r="E17" s="298"/>
      <c r="F17" s="298"/>
    </row>
    <row r="18" spans="1:6" ht="16.5" customHeight="1">
      <c r="A18" s="298" t="s">
        <v>9</v>
      </c>
      <c r="B18" s="298"/>
      <c r="C18" s="298"/>
      <c r="D18" s="298" t="s">
        <v>57</v>
      </c>
      <c r="E18" s="284"/>
      <c r="F18" s="298"/>
    </row>
    <row r="19" spans="1:6" ht="24.75" customHeight="1">
      <c r="A19" s="298" t="s">
        <v>10</v>
      </c>
      <c r="B19" s="298"/>
      <c r="C19" s="298"/>
      <c r="D19" s="298" t="s">
        <v>20</v>
      </c>
      <c r="E19" s="284"/>
      <c r="F19" s="298"/>
    </row>
    <row r="20" spans="1:6" ht="12.75">
      <c r="A20" s="299" t="s">
        <v>41</v>
      </c>
      <c r="B20" s="256">
        <f>B19+B18</f>
        <v>0</v>
      </c>
      <c r="C20" s="256">
        <f>C19+C18</f>
        <v>0</v>
      </c>
      <c r="D20" s="299" t="s">
        <v>41</v>
      </c>
      <c r="E20" s="283">
        <f>E14</f>
        <v>1674088.5899999999</v>
      </c>
      <c r="F20" s="256">
        <f>F14+F16+F15</f>
        <v>31576.71</v>
      </c>
    </row>
    <row r="21" spans="1:6" ht="12.75">
      <c r="A21" s="256"/>
      <c r="B21" s="298"/>
      <c r="C21" s="298"/>
      <c r="D21" s="297" t="s">
        <v>58</v>
      </c>
      <c r="E21" s="284"/>
      <c r="F21" s="298"/>
    </row>
    <row r="22" spans="1:6" ht="18.75" customHeight="1">
      <c r="A22" s="298"/>
      <c r="B22" s="298"/>
      <c r="C22" s="298"/>
      <c r="D22" s="298" t="s">
        <v>59</v>
      </c>
      <c r="E22" s="284">
        <v>179496.27</v>
      </c>
      <c r="F22" s="298">
        <f>F23+F24</f>
        <v>0</v>
      </c>
    </row>
    <row r="23" spans="1:6" ht="16.5" customHeight="1">
      <c r="A23" s="298"/>
      <c r="B23" s="298"/>
      <c r="C23" s="298"/>
      <c r="D23" s="298" t="s">
        <v>60</v>
      </c>
      <c r="E23" s="284">
        <v>179496.27</v>
      </c>
      <c r="F23" s="298"/>
    </row>
    <row r="24" spans="1:6" ht="15.75" customHeight="1">
      <c r="A24" s="298"/>
      <c r="B24" s="298"/>
      <c r="C24" s="298"/>
      <c r="D24" s="298" t="s">
        <v>61</v>
      </c>
      <c r="E24" s="284"/>
      <c r="F24" s="298"/>
    </row>
    <row r="25" spans="1:6" ht="15.75" customHeight="1">
      <c r="A25" s="298"/>
      <c r="B25" s="298"/>
      <c r="C25" s="298"/>
      <c r="D25" s="90" t="s">
        <v>62</v>
      </c>
      <c r="E25" s="284">
        <v>1439209.64</v>
      </c>
      <c r="F25" s="284">
        <v>179496.27</v>
      </c>
    </row>
    <row r="26" spans="1:6" ht="13.5" customHeight="1">
      <c r="A26" s="298"/>
      <c r="B26" s="298"/>
      <c r="C26" s="298"/>
      <c r="D26" s="299" t="s">
        <v>63</v>
      </c>
      <c r="E26" s="283">
        <f>E23+E25</f>
        <v>1618705.91</v>
      </c>
      <c r="F26" s="283">
        <f>F22+F25</f>
        <v>179496.27</v>
      </c>
    </row>
    <row r="27" spans="1:7" ht="12.75">
      <c r="A27" s="299" t="s">
        <v>64</v>
      </c>
      <c r="B27" s="256">
        <f>B20</f>
        <v>0</v>
      </c>
      <c r="C27" s="256">
        <f>C20</f>
        <v>0</v>
      </c>
      <c r="D27" s="152" t="s">
        <v>65</v>
      </c>
      <c r="E27" s="283">
        <f>E12+E20+E26</f>
        <v>6585687.25</v>
      </c>
      <c r="F27" s="283">
        <f>F26+F20+F12</f>
        <v>1026515.1699999999</v>
      </c>
      <c r="G27" s="300"/>
    </row>
    <row r="28" spans="1:6" ht="12" customHeight="1">
      <c r="A28" s="298"/>
      <c r="B28" s="298"/>
      <c r="C28" s="298"/>
      <c r="D28" s="298"/>
      <c r="E28" s="284"/>
      <c r="F28" s="298"/>
    </row>
    <row r="29" spans="1:6" ht="12.75">
      <c r="A29" s="93" t="s">
        <v>66</v>
      </c>
      <c r="B29" s="90"/>
      <c r="C29" s="90"/>
      <c r="D29" s="93" t="s">
        <v>67</v>
      </c>
      <c r="E29" s="92"/>
      <c r="F29" s="90"/>
    </row>
    <row r="30" spans="1:6" ht="15" customHeight="1">
      <c r="A30" s="301" t="s">
        <v>68</v>
      </c>
      <c r="B30" s="90"/>
      <c r="C30" s="90"/>
      <c r="D30" s="298" t="s">
        <v>69</v>
      </c>
      <c r="E30" s="92"/>
      <c r="F30" s="90"/>
    </row>
    <row r="31" spans="1:6" ht="16.5" customHeight="1">
      <c r="A31" s="90" t="s">
        <v>11</v>
      </c>
      <c r="B31" s="90"/>
      <c r="C31" s="90"/>
      <c r="D31" s="301" t="s">
        <v>70</v>
      </c>
      <c r="E31" s="92"/>
      <c r="F31" s="90"/>
    </row>
    <row r="32" spans="1:6" ht="18" customHeight="1">
      <c r="A32" s="90" t="s">
        <v>12</v>
      </c>
      <c r="B32" s="92">
        <f>161860.23+10500</f>
        <v>172360.23</v>
      </c>
      <c r="C32" s="92">
        <f>62533.21+995.44</f>
        <v>63528.65</v>
      </c>
      <c r="D32" s="302" t="s">
        <v>331</v>
      </c>
      <c r="E32" s="92"/>
      <c r="F32" s="90"/>
    </row>
    <row r="33" spans="1:6" ht="25.5" customHeight="1">
      <c r="A33" s="90" t="s">
        <v>13</v>
      </c>
      <c r="B33" s="92">
        <v>583810</v>
      </c>
      <c r="C33" s="92">
        <v>175000</v>
      </c>
      <c r="D33" s="298" t="s">
        <v>333</v>
      </c>
      <c r="E33" s="92"/>
      <c r="F33" s="92">
        <f>F34</f>
        <v>1465.67</v>
      </c>
    </row>
    <row r="34" spans="1:6" ht="14.25" customHeight="1">
      <c r="A34" s="90" t="s">
        <v>14</v>
      </c>
      <c r="B34" s="92">
        <f>B33</f>
        <v>583810</v>
      </c>
      <c r="C34" s="92">
        <v>175000</v>
      </c>
      <c r="D34" s="298" t="s">
        <v>332</v>
      </c>
      <c r="E34" s="92">
        <v>1006.22</v>
      </c>
      <c r="F34" s="92">
        <f>832.24+633.43</f>
        <v>1465.67</v>
      </c>
    </row>
    <row r="35" spans="1:6" ht="15.75" customHeight="1">
      <c r="A35" s="90" t="s">
        <v>15</v>
      </c>
      <c r="B35" s="92"/>
      <c r="C35" s="90"/>
      <c r="D35" s="302" t="s">
        <v>265</v>
      </c>
      <c r="E35" s="92">
        <f>306.6+432.45</f>
        <v>739.05</v>
      </c>
      <c r="F35" s="92">
        <f>4224.59+320.59</f>
        <v>4545.18</v>
      </c>
    </row>
    <row r="36" spans="1:6" ht="18.75" customHeight="1">
      <c r="A36" s="152" t="s">
        <v>23</v>
      </c>
      <c r="B36" s="157">
        <f>B31+B32+B33+B35</f>
        <v>756170.23</v>
      </c>
      <c r="C36" s="157">
        <f>C31+C32+C33+C35</f>
        <v>238528.65</v>
      </c>
      <c r="D36" s="302" t="s">
        <v>334</v>
      </c>
      <c r="E36" s="92"/>
      <c r="F36" s="90"/>
    </row>
    <row r="37" spans="1:6" ht="16.5" customHeight="1">
      <c r="A37" s="301" t="s">
        <v>71</v>
      </c>
      <c r="B37" s="92"/>
      <c r="C37" s="90"/>
      <c r="D37" s="302" t="s">
        <v>335</v>
      </c>
      <c r="E37" s="92"/>
      <c r="F37" s="90"/>
    </row>
    <row r="38" spans="1:6" ht="24" customHeight="1">
      <c r="A38" s="90" t="s">
        <v>16</v>
      </c>
      <c r="B38" s="92">
        <f>SUM(B39:B40)</f>
        <v>5855300.35</v>
      </c>
      <c r="C38" s="92">
        <f>SUM(C39:C40)</f>
        <v>790531.66</v>
      </c>
      <c r="D38" s="302" t="s">
        <v>336</v>
      </c>
      <c r="E38" s="92"/>
      <c r="F38" s="90"/>
    </row>
    <row r="39" spans="1:6" ht="18" customHeight="1">
      <c r="A39" s="90" t="s">
        <v>17</v>
      </c>
      <c r="B39" s="92">
        <v>5855300.35</v>
      </c>
      <c r="C39" s="92">
        <f>172149.11+554079.01</f>
        <v>726228.12</v>
      </c>
      <c r="D39" s="302" t="s">
        <v>377</v>
      </c>
      <c r="E39" s="92">
        <f>26210.54+10500+55942.9</f>
        <v>92653.44</v>
      </c>
      <c r="F39" s="92">
        <f>1042.03+1000</f>
        <v>2042.03</v>
      </c>
    </row>
    <row r="40" spans="1:6" ht="18" customHeight="1">
      <c r="A40" s="90" t="s">
        <v>19</v>
      </c>
      <c r="B40" s="92"/>
      <c r="C40" s="92">
        <f>1174.08+63129.46</f>
        <v>64303.54</v>
      </c>
      <c r="D40" s="152" t="s">
        <v>23</v>
      </c>
      <c r="E40" s="157">
        <f>E34+E35+E39</f>
        <v>94398.71</v>
      </c>
      <c r="F40" s="157">
        <f>F32+F33+F35+F36+F37+F38+F39</f>
        <v>8052.88</v>
      </c>
    </row>
    <row r="41" spans="1:6" ht="12.75">
      <c r="A41" s="90" t="s">
        <v>18</v>
      </c>
      <c r="B41" s="92"/>
      <c r="C41" s="90"/>
      <c r="D41" s="152"/>
      <c r="E41" s="92"/>
      <c r="F41" s="90"/>
    </row>
    <row r="42" spans="1:6" ht="12.75">
      <c r="A42" s="90" t="s">
        <v>20</v>
      </c>
      <c r="B42" s="92"/>
      <c r="C42" s="90"/>
      <c r="D42" s="302"/>
      <c r="E42" s="92"/>
      <c r="F42" s="90"/>
    </row>
    <row r="43" spans="1:6" ht="12.75">
      <c r="A43" s="90" t="s">
        <v>21</v>
      </c>
      <c r="B43" s="92"/>
      <c r="C43" s="90"/>
      <c r="D43" s="302"/>
      <c r="E43" s="92"/>
      <c r="F43" s="90"/>
    </row>
    <row r="44" spans="1:6" ht="12.75">
      <c r="A44" s="90" t="s">
        <v>17</v>
      </c>
      <c r="B44" s="92"/>
      <c r="C44" s="90"/>
      <c r="D44" s="302"/>
      <c r="E44" s="92"/>
      <c r="F44" s="90"/>
    </row>
    <row r="45" spans="1:6" ht="12.75">
      <c r="A45" s="90" t="s">
        <v>19</v>
      </c>
      <c r="B45" s="92"/>
      <c r="C45" s="90"/>
      <c r="D45" s="90"/>
      <c r="E45" s="92"/>
      <c r="F45" s="90"/>
    </row>
    <row r="46" spans="1:6" ht="12.75">
      <c r="A46" s="90" t="s">
        <v>20</v>
      </c>
      <c r="B46" s="92"/>
      <c r="C46" s="90"/>
      <c r="D46" s="90"/>
      <c r="E46" s="92"/>
      <c r="F46" s="90"/>
    </row>
    <row r="47" spans="1:6" ht="12.75">
      <c r="A47" s="90" t="s">
        <v>22</v>
      </c>
      <c r="B47" s="92"/>
      <c r="C47" s="90"/>
      <c r="D47" s="90"/>
      <c r="E47" s="92"/>
      <c r="F47" s="90"/>
    </row>
    <row r="48" spans="1:6" ht="12.75">
      <c r="A48" s="152" t="s">
        <v>24</v>
      </c>
      <c r="B48" s="157">
        <f>B38+B43+B47</f>
        <v>5855300.35</v>
      </c>
      <c r="C48" s="157">
        <f>C38+C43+C47</f>
        <v>790531.66</v>
      </c>
      <c r="D48" s="90"/>
      <c r="E48" s="92"/>
      <c r="F48" s="90"/>
    </row>
    <row r="49" spans="1:6" ht="12.75">
      <c r="A49" s="301" t="s">
        <v>72</v>
      </c>
      <c r="B49" s="92"/>
      <c r="C49" s="90"/>
      <c r="D49" s="298"/>
      <c r="E49" s="92"/>
      <c r="F49" s="90"/>
    </row>
    <row r="50" spans="1:6" ht="12.75">
      <c r="A50" s="298" t="s">
        <v>25</v>
      </c>
      <c r="B50" s="284"/>
      <c r="C50" s="298"/>
      <c r="D50" s="298"/>
      <c r="E50" s="284"/>
      <c r="F50" s="298"/>
    </row>
    <row r="51" spans="1:6" ht="15" customHeight="1">
      <c r="A51" s="298" t="s">
        <v>236</v>
      </c>
      <c r="B51" s="284">
        <f>794.2+11709.6+25177.7+27942+2765.39+226.76</f>
        <v>68615.65</v>
      </c>
      <c r="C51" s="284">
        <f>992.02+4515.72-0.25</f>
        <v>5507.49</v>
      </c>
      <c r="D51" s="298"/>
      <c r="E51" s="284"/>
      <c r="F51" s="298"/>
    </row>
    <row r="52" spans="1:6" ht="14.25" customHeight="1">
      <c r="A52" s="299" t="s">
        <v>26</v>
      </c>
      <c r="B52" s="283">
        <f>B51</f>
        <v>68615.65</v>
      </c>
      <c r="C52" s="283">
        <f>C51</f>
        <v>5507.49</v>
      </c>
      <c r="D52" s="152"/>
      <c r="E52" s="284"/>
      <c r="F52" s="298"/>
    </row>
    <row r="53" spans="1:6" ht="19.5" customHeight="1">
      <c r="A53" s="297" t="s">
        <v>73</v>
      </c>
      <c r="B53" s="283"/>
      <c r="C53" s="298"/>
      <c r="D53" s="256" t="s">
        <v>378</v>
      </c>
      <c r="E53" s="284"/>
      <c r="F53" s="298"/>
    </row>
    <row r="54" spans="1:6" ht="14.25" customHeight="1">
      <c r="A54" s="303"/>
      <c r="B54" s="304"/>
      <c r="C54" s="303"/>
      <c r="D54" s="303"/>
      <c r="E54" s="304"/>
      <c r="F54" s="303"/>
    </row>
    <row r="55" spans="1:6" ht="18" customHeight="1">
      <c r="A55" s="299" t="s">
        <v>74</v>
      </c>
      <c r="B55" s="283">
        <f>B36+B48+B52+B53</f>
        <v>6680086.23</v>
      </c>
      <c r="C55" s="283">
        <f>C36+C48+C52+C53</f>
        <v>1034567.8</v>
      </c>
      <c r="D55" s="152" t="s">
        <v>74</v>
      </c>
      <c r="E55" s="283">
        <f>E40</f>
        <v>94398.71</v>
      </c>
      <c r="F55" s="283">
        <f>F40+F53</f>
        <v>8052.88</v>
      </c>
    </row>
    <row r="56" spans="1:6" ht="15.75" customHeight="1">
      <c r="A56" s="299" t="s">
        <v>76</v>
      </c>
      <c r="B56" s="283">
        <f>B55+B27</f>
        <v>6680086.23</v>
      </c>
      <c r="C56" s="283">
        <f>C55+C27</f>
        <v>1034567.8</v>
      </c>
      <c r="D56" s="299" t="s">
        <v>75</v>
      </c>
      <c r="E56" s="283">
        <f>E27+E55</f>
        <v>6680085.96</v>
      </c>
      <c r="F56" s="283">
        <f>F27+F55</f>
        <v>1034568.0499999999</v>
      </c>
    </row>
    <row r="57" spans="1:7" ht="15.75" customHeight="1">
      <c r="A57" s="305"/>
      <c r="B57" s="306"/>
      <c r="C57" s="306"/>
      <c r="D57" s="305"/>
      <c r="E57" s="306"/>
      <c r="F57" s="306"/>
      <c r="G57" s="307"/>
    </row>
    <row r="58" spans="1:7" ht="15.75" customHeight="1">
      <c r="A58" s="305"/>
      <c r="B58" s="306"/>
      <c r="C58" s="306"/>
      <c r="D58" s="305"/>
      <c r="E58" s="306"/>
      <c r="F58" s="306"/>
      <c r="G58" s="307"/>
    </row>
    <row r="59" spans="1:6" ht="12.75">
      <c r="A59" s="308" t="s">
        <v>426</v>
      </c>
      <c r="B59" s="382" t="s">
        <v>366</v>
      </c>
      <c r="C59" s="382"/>
      <c r="D59" s="161"/>
      <c r="E59" s="161" t="s">
        <v>448</v>
      </c>
      <c r="F59" s="128"/>
    </row>
    <row r="60" spans="1:6" ht="12.75">
      <c r="A60" s="128"/>
      <c r="B60" s="378" t="s">
        <v>389</v>
      </c>
      <c r="C60" s="378"/>
      <c r="D60" s="378"/>
      <c r="E60" s="378"/>
      <c r="F60" s="128" t="s">
        <v>388</v>
      </c>
    </row>
    <row r="61" spans="1:6" ht="12.75">
      <c r="A61" s="128"/>
      <c r="B61" s="378"/>
      <c r="C61" s="378"/>
      <c r="D61" s="161"/>
      <c r="E61" s="161" t="s">
        <v>448</v>
      </c>
      <c r="F61" s="128"/>
    </row>
    <row r="62" spans="4:6" ht="23.25" customHeight="1">
      <c r="D62" s="378"/>
      <c r="E62" s="378"/>
      <c r="F62" s="128" t="s">
        <v>449</v>
      </c>
    </row>
  </sheetData>
  <mergeCells count="9">
    <mergeCell ref="D62:E62"/>
    <mergeCell ref="B61:C61"/>
    <mergeCell ref="D60:E60"/>
    <mergeCell ref="E1:F1"/>
    <mergeCell ref="E6:F6"/>
    <mergeCell ref="C3:D3"/>
    <mergeCell ref="B59:C59"/>
    <mergeCell ref="A6:B6"/>
    <mergeCell ref="B60:C60"/>
  </mergeCells>
  <printOptions/>
  <pageMargins left="0.1968503937007874" right="0" top="0.3937007874015748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25">
      <selection activeCell="E48" sqref="E48"/>
    </sheetView>
  </sheetViews>
  <sheetFormatPr defaultColWidth="9.140625" defaultRowHeight="12.75"/>
  <cols>
    <col min="1" max="1" width="31.140625" style="1" customWidth="1"/>
    <col min="2" max="2" width="11.7109375" style="94" customWidth="1"/>
    <col min="3" max="3" width="12.140625" style="109" customWidth="1"/>
    <col min="4" max="4" width="27.00390625" style="1" customWidth="1"/>
    <col min="5" max="5" width="12.00390625" style="94" customWidth="1"/>
    <col min="6" max="6" width="12.28125" style="109" customWidth="1"/>
    <col min="7" max="16384" width="9.140625" style="1" customWidth="1"/>
  </cols>
  <sheetData>
    <row r="1" spans="5:6" ht="25.5" customHeight="1">
      <c r="E1" s="389" t="s">
        <v>348</v>
      </c>
      <c r="F1" s="389"/>
    </row>
    <row r="2" spans="5:6" ht="12.75">
      <c r="E2" s="106"/>
      <c r="F2" s="121"/>
    </row>
    <row r="3" spans="1:6" ht="12.75" customHeight="1">
      <c r="A3" s="26"/>
      <c r="C3" s="391" t="s">
        <v>27</v>
      </c>
      <c r="D3" s="391"/>
      <c r="E3" s="106"/>
      <c r="F3" s="121"/>
    </row>
    <row r="4" spans="1:6" ht="12.75" customHeight="1">
      <c r="A4" s="26"/>
      <c r="C4" s="126"/>
      <c r="D4" s="126"/>
      <c r="E4" s="106"/>
      <c r="F4" s="121"/>
    </row>
    <row r="5" spans="1:6" ht="12.75" customHeight="1">
      <c r="A5" s="26"/>
      <c r="C5" s="126"/>
      <c r="D5" s="126"/>
      <c r="E5" s="106"/>
      <c r="F5" s="121"/>
    </row>
    <row r="6" spans="5:6" ht="12.75">
      <c r="E6" s="106"/>
      <c r="F6" s="121"/>
    </row>
    <row r="7" spans="1:6" ht="12.75">
      <c r="A7" s="390" t="str">
        <f>'справка № 1ИД-БАЛАНС'!A6:B6</f>
        <v>Наименование на ДФ: "КД АКЦИИ БЪЛГАРИЯ"</v>
      </c>
      <c r="B7" s="390"/>
      <c r="E7" s="106" t="str">
        <f>'справка № 1ИД-БАЛАНС'!E6:F6</f>
        <v>ЕИК по БУЛСТАТ: 175064530</v>
      </c>
      <c r="F7" s="121"/>
    </row>
    <row r="8" spans="1:6" ht="12.75">
      <c r="A8" s="70" t="str">
        <f>'справка № 1ИД-БАЛАНС'!A7</f>
        <v>Дата: 31.12.2007</v>
      </c>
      <c r="B8" s="95"/>
      <c r="C8" s="110"/>
      <c r="D8" s="69"/>
      <c r="E8" s="386"/>
      <c r="F8" s="386"/>
    </row>
    <row r="9" spans="1:7" ht="12.75">
      <c r="A9" s="34"/>
      <c r="B9" s="96"/>
      <c r="C9" s="111"/>
      <c r="D9" s="3"/>
      <c r="E9" s="107"/>
      <c r="F9" s="122" t="s">
        <v>126</v>
      </c>
      <c r="G9" s="27"/>
    </row>
    <row r="10" spans="1:7" ht="25.5">
      <c r="A10" s="35" t="s">
        <v>28</v>
      </c>
      <c r="B10" s="97" t="s">
        <v>2</v>
      </c>
      <c r="C10" s="112" t="s">
        <v>5</v>
      </c>
      <c r="D10" s="35" t="s">
        <v>29</v>
      </c>
      <c r="E10" s="97" t="s">
        <v>2</v>
      </c>
      <c r="F10" s="112" t="s">
        <v>5</v>
      </c>
      <c r="G10" s="27"/>
    </row>
    <row r="11" spans="1:7" ht="9" customHeight="1">
      <c r="A11" s="4" t="s">
        <v>6</v>
      </c>
      <c r="B11" s="98">
        <v>1</v>
      </c>
      <c r="C11" s="113">
        <v>2</v>
      </c>
      <c r="D11" s="4" t="s">
        <v>6</v>
      </c>
      <c r="E11" s="98">
        <v>1</v>
      </c>
      <c r="F11" s="113">
        <v>2</v>
      </c>
      <c r="G11" s="27"/>
    </row>
    <row r="12" spans="1:7" ht="18" customHeight="1">
      <c r="A12" s="5" t="s">
        <v>30</v>
      </c>
      <c r="B12" s="99"/>
      <c r="C12" s="114"/>
      <c r="D12" s="5" t="s">
        <v>31</v>
      </c>
      <c r="E12" s="108"/>
      <c r="F12" s="123"/>
      <c r="G12" s="27"/>
    </row>
    <row r="13" spans="1:7" s="7" customFormat="1" ht="12">
      <c r="A13" s="10" t="s">
        <v>32</v>
      </c>
      <c r="B13" s="100"/>
      <c r="C13" s="115"/>
      <c r="D13" s="10" t="s">
        <v>77</v>
      </c>
      <c r="E13" s="100"/>
      <c r="F13" s="115"/>
      <c r="G13" s="6"/>
    </row>
    <row r="14" spans="1:7" s="9" customFormat="1" ht="12">
      <c r="A14" s="11" t="s">
        <v>33</v>
      </c>
      <c r="B14" s="101"/>
      <c r="C14" s="116"/>
      <c r="D14" s="11" t="s">
        <v>78</v>
      </c>
      <c r="E14" s="101">
        <v>11839.55</v>
      </c>
      <c r="F14" s="116">
        <v>2082.17</v>
      </c>
      <c r="G14" s="8"/>
    </row>
    <row r="15" spans="1:7" s="9" customFormat="1" ht="23.25" customHeight="1">
      <c r="A15" s="11" t="s">
        <v>347</v>
      </c>
      <c r="B15" s="101">
        <f>B16+55209.13</f>
        <v>5920197.63</v>
      </c>
      <c r="C15" s="116">
        <v>386906.3</v>
      </c>
      <c r="D15" s="11" t="s">
        <v>79</v>
      </c>
      <c r="E15" s="101">
        <f>79751.85+E16</f>
        <v>7445213.68</v>
      </c>
      <c r="F15" s="116">
        <v>583051.42</v>
      </c>
      <c r="G15" s="8"/>
    </row>
    <row r="16" spans="1:7" s="9" customFormat="1" ht="30" customHeight="1">
      <c r="A16" s="11" t="s">
        <v>34</v>
      </c>
      <c r="B16" s="101">
        <v>5864988.5</v>
      </c>
      <c r="C16" s="116">
        <v>385720.71</v>
      </c>
      <c r="D16" s="11" t="s">
        <v>80</v>
      </c>
      <c r="E16" s="101">
        <v>7365461.83</v>
      </c>
      <c r="F16" s="116">
        <v>217448.63</v>
      </c>
      <c r="G16" s="8"/>
    </row>
    <row r="17" spans="1:7" s="9" customFormat="1" ht="24">
      <c r="A17" s="11" t="s">
        <v>81</v>
      </c>
      <c r="B17" s="101">
        <f>13847.8+454.69</f>
        <v>14302.49</v>
      </c>
      <c r="C17" s="116">
        <v>28.82</v>
      </c>
      <c r="D17" s="11" t="s">
        <v>237</v>
      </c>
      <c r="E17" s="101">
        <f>22476.7+519.11</f>
        <v>22995.81</v>
      </c>
      <c r="F17" s="116"/>
      <c r="G17" s="8"/>
    </row>
    <row r="18" spans="1:7" s="9" customFormat="1" ht="12">
      <c r="A18" s="11" t="s">
        <v>35</v>
      </c>
      <c r="B18" s="101">
        <v>1172.41</v>
      </c>
      <c r="C18" s="116">
        <v>105.5</v>
      </c>
      <c r="D18" s="14" t="s">
        <v>82</v>
      </c>
      <c r="E18" s="101">
        <v>24639.84</v>
      </c>
      <c r="F18" s="116">
        <v>4901.54</v>
      </c>
      <c r="G18" s="8"/>
    </row>
    <row r="19" spans="1:6" s="9" customFormat="1" ht="12">
      <c r="A19" s="12" t="s">
        <v>36</v>
      </c>
      <c r="B19" s="102">
        <f>B15+B17+B18</f>
        <v>5935672.53</v>
      </c>
      <c r="C19" s="117">
        <v>387040.62</v>
      </c>
      <c r="D19" s="11" t="s">
        <v>40</v>
      </c>
      <c r="E19" s="101">
        <v>26069.26</v>
      </c>
      <c r="F19" s="116"/>
    </row>
    <row r="20" spans="1:6" s="9" customFormat="1" ht="12">
      <c r="A20" s="11"/>
      <c r="B20" s="101"/>
      <c r="C20" s="116"/>
      <c r="D20" s="12" t="s">
        <v>36</v>
      </c>
      <c r="E20" s="102">
        <f>E15+E18+E14+E17+E19</f>
        <v>7530758.139999999</v>
      </c>
      <c r="F20" s="117">
        <v>590035.13</v>
      </c>
    </row>
    <row r="21" spans="1:6" s="9" customFormat="1" ht="12">
      <c r="A21" s="13" t="s">
        <v>37</v>
      </c>
      <c r="B21" s="101"/>
      <c r="C21" s="116"/>
      <c r="D21" s="11"/>
      <c r="E21" s="101"/>
      <c r="F21" s="116"/>
    </row>
    <row r="22" spans="1:6" s="9" customFormat="1" ht="12">
      <c r="A22" s="31" t="s">
        <v>238</v>
      </c>
      <c r="B22" s="101"/>
      <c r="C22" s="116"/>
      <c r="D22" s="13" t="s">
        <v>83</v>
      </c>
      <c r="E22" s="101"/>
      <c r="F22" s="116"/>
    </row>
    <row r="23" spans="1:6" s="9" customFormat="1" ht="12">
      <c r="A23" s="11" t="s">
        <v>367</v>
      </c>
      <c r="B23" s="101">
        <v>155852.32</v>
      </c>
      <c r="C23" s="116">
        <v>23498.23</v>
      </c>
      <c r="D23" s="11"/>
      <c r="E23" s="101"/>
      <c r="F23" s="116"/>
    </row>
    <row r="24" spans="1:6" s="9" customFormat="1" ht="12">
      <c r="A24" s="11" t="s">
        <v>38</v>
      </c>
      <c r="B24" s="101"/>
      <c r="C24" s="116"/>
      <c r="D24" s="13"/>
      <c r="E24" s="101"/>
      <c r="F24" s="116"/>
    </row>
    <row r="25" spans="1:6" s="9" customFormat="1" ht="24">
      <c r="A25" s="11" t="s">
        <v>39</v>
      </c>
      <c r="B25" s="101"/>
      <c r="C25" s="116"/>
      <c r="D25" s="11"/>
      <c r="E25" s="101"/>
      <c r="F25" s="116"/>
    </row>
    <row r="26" spans="1:6" s="9" customFormat="1" ht="12">
      <c r="A26" s="11" t="s">
        <v>40</v>
      </c>
      <c r="B26" s="101">
        <v>23.67</v>
      </c>
      <c r="C26" s="116"/>
      <c r="D26" s="12" t="s">
        <v>41</v>
      </c>
      <c r="E26" s="101"/>
      <c r="F26" s="116"/>
    </row>
    <row r="27" spans="1:6" s="9" customFormat="1" ht="12">
      <c r="A27" s="12" t="s">
        <v>41</v>
      </c>
      <c r="B27" s="102">
        <f>B22+B23+B24+B25+B26</f>
        <v>155875.99000000002</v>
      </c>
      <c r="C27" s="117">
        <v>23498.23</v>
      </c>
      <c r="D27" s="12"/>
      <c r="E27" s="101"/>
      <c r="F27" s="116"/>
    </row>
    <row r="28" spans="1:6" s="9" customFormat="1" ht="12">
      <c r="A28" s="12"/>
      <c r="B28" s="101"/>
      <c r="C28" s="116"/>
      <c r="D28" s="13"/>
      <c r="E28" s="101"/>
      <c r="F28" s="116"/>
    </row>
    <row r="29" spans="1:6" s="9" customFormat="1" ht="12.75" customHeight="1">
      <c r="A29" s="13" t="s">
        <v>42</v>
      </c>
      <c r="B29" s="102">
        <f>B19+B27</f>
        <v>6091548.5200000005</v>
      </c>
      <c r="C29" s="117">
        <v>410538.85</v>
      </c>
      <c r="D29" s="13" t="s">
        <v>84</v>
      </c>
      <c r="E29" s="102">
        <f>E20+E26</f>
        <v>7530758.139999999</v>
      </c>
      <c r="F29" s="117">
        <v>590035.13</v>
      </c>
    </row>
    <row r="30" spans="1:6" s="9" customFormat="1" ht="13.5" customHeight="1">
      <c r="A30" s="13" t="s">
        <v>43</v>
      </c>
      <c r="B30" s="102">
        <f>E20-B29</f>
        <v>1439209.6199999982</v>
      </c>
      <c r="C30" s="117">
        <v>179496.28</v>
      </c>
      <c r="D30" s="13" t="s">
        <v>85</v>
      </c>
      <c r="E30" s="102"/>
      <c r="F30" s="117"/>
    </row>
    <row r="31" spans="1:6" s="9" customFormat="1" ht="14.25" customHeight="1">
      <c r="A31" s="13" t="s">
        <v>86</v>
      </c>
      <c r="B31" s="101"/>
      <c r="C31" s="116"/>
      <c r="D31" s="13" t="s">
        <v>87</v>
      </c>
      <c r="E31" s="101"/>
      <c r="F31" s="116"/>
    </row>
    <row r="32" spans="1:6" s="9" customFormat="1" ht="13.5" customHeight="1">
      <c r="A32" s="32" t="s">
        <v>337</v>
      </c>
      <c r="B32" s="102">
        <f>B29+B31</f>
        <v>6091548.5200000005</v>
      </c>
      <c r="C32" s="117">
        <v>410538.85</v>
      </c>
      <c r="D32" s="13" t="s">
        <v>361</v>
      </c>
      <c r="E32" s="102">
        <f>E20+E26+E31</f>
        <v>7530758.139999999</v>
      </c>
      <c r="F32" s="117">
        <v>590035.13</v>
      </c>
    </row>
    <row r="33" spans="1:6" s="9" customFormat="1" ht="25.5" customHeight="1">
      <c r="A33" s="13" t="s">
        <v>342</v>
      </c>
      <c r="B33" s="102">
        <f>B30</f>
        <v>1439209.6199999982</v>
      </c>
      <c r="C33" s="117">
        <v>179496.28</v>
      </c>
      <c r="D33" s="13" t="s">
        <v>343</v>
      </c>
      <c r="E33" s="102">
        <f>E30</f>
        <v>0</v>
      </c>
      <c r="F33" s="117">
        <v>0</v>
      </c>
    </row>
    <row r="34" spans="1:6" s="9" customFormat="1" ht="15.75" customHeight="1">
      <c r="A34" s="13" t="s">
        <v>338</v>
      </c>
      <c r="B34" s="101"/>
      <c r="C34" s="116"/>
      <c r="D34" s="387"/>
      <c r="E34" s="101"/>
      <c r="F34" s="117"/>
    </row>
    <row r="35" spans="1:6" s="9" customFormat="1" ht="15.75" customHeight="1">
      <c r="A35" s="11" t="s">
        <v>339</v>
      </c>
      <c r="B35" s="101"/>
      <c r="C35" s="116"/>
      <c r="D35" s="388"/>
      <c r="E35" s="101"/>
      <c r="F35" s="117"/>
    </row>
    <row r="36" spans="1:6" s="9" customFormat="1" ht="15.75" customHeight="1">
      <c r="A36" s="11" t="s">
        <v>340</v>
      </c>
      <c r="B36" s="101"/>
      <c r="C36" s="116"/>
      <c r="D36" s="388"/>
      <c r="E36" s="101"/>
      <c r="F36" s="117"/>
    </row>
    <row r="37" spans="1:6" s="9" customFormat="1" ht="15.75" customHeight="1">
      <c r="A37" s="12" t="s">
        <v>341</v>
      </c>
      <c r="B37" s="102">
        <f>B35+B36</f>
        <v>0</v>
      </c>
      <c r="C37" s="117">
        <v>0</v>
      </c>
      <c r="D37" s="388"/>
      <c r="E37" s="101"/>
      <c r="F37" s="117"/>
    </row>
    <row r="38" spans="1:6" s="9" customFormat="1" ht="15" customHeight="1">
      <c r="A38" s="13" t="s">
        <v>345</v>
      </c>
      <c r="B38" s="102">
        <f>B33-B37</f>
        <v>1439209.6199999982</v>
      </c>
      <c r="C38" s="117">
        <v>179496.28</v>
      </c>
      <c r="D38" s="13" t="s">
        <v>346</v>
      </c>
      <c r="E38" s="102">
        <f>E33</f>
        <v>0</v>
      </c>
      <c r="F38" s="117">
        <v>0</v>
      </c>
    </row>
    <row r="39" spans="1:6" s="9" customFormat="1" ht="17.25" customHeight="1">
      <c r="A39" s="32" t="s">
        <v>344</v>
      </c>
      <c r="B39" s="102">
        <f>B32+B37+B38</f>
        <v>7530758.139999999</v>
      </c>
      <c r="C39" s="117">
        <v>590035.13</v>
      </c>
      <c r="D39" s="13" t="s">
        <v>88</v>
      </c>
      <c r="E39" s="102">
        <f>E32+E38</f>
        <v>7530758.139999999</v>
      </c>
      <c r="F39" s="117">
        <v>590035.13</v>
      </c>
    </row>
    <row r="40" spans="1:6" s="9" customFormat="1" ht="17.25" customHeight="1">
      <c r="A40" s="130"/>
      <c r="B40" s="131"/>
      <c r="C40" s="132"/>
      <c r="D40" s="133"/>
      <c r="E40" s="131"/>
      <c r="F40" s="132"/>
    </row>
    <row r="41" spans="1:6" s="9" customFormat="1" ht="17.25" customHeight="1">
      <c r="A41" s="130"/>
      <c r="B41" s="131"/>
      <c r="C41" s="132"/>
      <c r="D41" s="133"/>
      <c r="E41" s="131"/>
      <c r="F41" s="132"/>
    </row>
    <row r="42" spans="2:6" s="9" customFormat="1" ht="12">
      <c r="B42" s="103"/>
      <c r="C42" s="118"/>
      <c r="E42" s="103"/>
      <c r="F42" s="118"/>
    </row>
    <row r="43" spans="2:6" s="9" customFormat="1" ht="12">
      <c r="B43" s="103"/>
      <c r="C43" s="118"/>
      <c r="E43" s="103"/>
      <c r="F43" s="118"/>
    </row>
    <row r="44" spans="2:6" s="2" customFormat="1" ht="12.75">
      <c r="B44" s="104"/>
      <c r="C44" s="119"/>
      <c r="E44" s="104"/>
      <c r="F44" s="119"/>
    </row>
    <row r="45" spans="1:6" s="2" customFormat="1" ht="12.75">
      <c r="A45" s="2" t="str">
        <f>'справка № 1ИД-БАЛАНС'!A59</f>
        <v>Дата: 31.01.2008</v>
      </c>
      <c r="B45" s="384" t="s">
        <v>452</v>
      </c>
      <c r="C45" s="384"/>
      <c r="D45" s="385" t="s">
        <v>450</v>
      </c>
      <c r="E45" s="385"/>
      <c r="F45" s="119"/>
    </row>
    <row r="46" spans="3:6" ht="17.25" customHeight="1">
      <c r="C46" s="384" t="s">
        <v>389</v>
      </c>
      <c r="D46" s="384"/>
      <c r="E46" s="386" t="s">
        <v>388</v>
      </c>
      <c r="F46" s="386"/>
    </row>
    <row r="47" ht="12.75">
      <c r="D47" s="338" t="s">
        <v>450</v>
      </c>
    </row>
    <row r="48" spans="1:6" s="362" customFormat="1" ht="25.5" customHeight="1">
      <c r="A48" s="377"/>
      <c r="C48" s="363"/>
      <c r="E48" s="103" t="s">
        <v>449</v>
      </c>
      <c r="F48" s="363"/>
    </row>
    <row r="49" spans="1:6" s="9" customFormat="1" ht="12">
      <c r="A49" s="7"/>
      <c r="B49" s="103"/>
      <c r="C49" s="118"/>
      <c r="E49" s="103"/>
      <c r="F49" s="118"/>
    </row>
    <row r="50" spans="2:6" s="7" customFormat="1" ht="12">
      <c r="B50" s="105"/>
      <c r="C50" s="120"/>
      <c r="E50" s="105"/>
      <c r="F50" s="120"/>
    </row>
    <row r="51" spans="2:6" s="7" customFormat="1" ht="12">
      <c r="B51" s="105"/>
      <c r="C51" s="120"/>
      <c r="E51" s="105"/>
      <c r="F51" s="120"/>
    </row>
    <row r="52" spans="2:6" s="7" customFormat="1" ht="12">
      <c r="B52" s="105"/>
      <c r="C52" s="120"/>
      <c r="E52" s="105"/>
      <c r="F52" s="120"/>
    </row>
    <row r="53" spans="2:6" s="7" customFormat="1" ht="12">
      <c r="B53" s="105"/>
      <c r="C53" s="120"/>
      <c r="E53" s="105"/>
      <c r="F53" s="120"/>
    </row>
    <row r="54" spans="2:6" s="7" customFormat="1" ht="12">
      <c r="B54" s="105"/>
      <c r="C54" s="120"/>
      <c r="E54" s="105"/>
      <c r="F54" s="120"/>
    </row>
    <row r="55" spans="2:6" s="7" customFormat="1" ht="12">
      <c r="B55" s="105"/>
      <c r="C55" s="120"/>
      <c r="E55" s="105"/>
      <c r="F55" s="120"/>
    </row>
    <row r="56" spans="2:6" s="7" customFormat="1" ht="12">
      <c r="B56" s="105"/>
      <c r="C56" s="120"/>
      <c r="E56" s="105"/>
      <c r="F56" s="120"/>
    </row>
    <row r="57" spans="2:6" s="7" customFormat="1" ht="12">
      <c r="B57" s="105"/>
      <c r="C57" s="120"/>
      <c r="E57" s="105"/>
      <c r="F57" s="120"/>
    </row>
    <row r="58" spans="2:6" s="7" customFormat="1" ht="12">
      <c r="B58" s="105"/>
      <c r="C58" s="120"/>
      <c r="E58" s="105"/>
      <c r="F58" s="120"/>
    </row>
    <row r="59" spans="2:6" s="7" customFormat="1" ht="12">
      <c r="B59" s="105"/>
      <c r="C59" s="120"/>
      <c r="E59" s="105"/>
      <c r="F59" s="120"/>
    </row>
    <row r="60" spans="1:6" s="7" customFormat="1" ht="12.75">
      <c r="A60" s="1"/>
      <c r="B60" s="105"/>
      <c r="C60" s="120"/>
      <c r="E60" s="105"/>
      <c r="F60" s="120"/>
    </row>
  </sheetData>
  <mergeCells count="9">
    <mergeCell ref="D34:D37"/>
    <mergeCell ref="E1:F1"/>
    <mergeCell ref="A7:B7"/>
    <mergeCell ref="C3:D3"/>
    <mergeCell ref="E8:F8"/>
    <mergeCell ref="B45:C45"/>
    <mergeCell ref="D45:E45"/>
    <mergeCell ref="C46:D46"/>
    <mergeCell ref="E46:F46"/>
  </mergeCells>
  <printOptions/>
  <pageMargins left="0.3937007874015748" right="0" top="1.1811023622047245" bottom="0" header="0.275590551181102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9">
      <selection activeCell="E52" sqref="E52"/>
    </sheetView>
  </sheetViews>
  <sheetFormatPr defaultColWidth="9.140625" defaultRowHeight="12.75"/>
  <cols>
    <col min="1" max="1" width="52.00390625" style="36" customWidth="1"/>
    <col min="2" max="2" width="12.57421875" style="36" customWidth="1"/>
    <col min="3" max="3" width="10.7109375" style="36" customWidth="1"/>
    <col min="4" max="4" width="12.57421875" style="36" customWidth="1"/>
    <col min="5" max="5" width="12.140625" style="36" customWidth="1"/>
    <col min="6" max="6" width="10.8515625" style="36" customWidth="1"/>
    <col min="7" max="7" width="11.140625" style="36" customWidth="1"/>
    <col min="8" max="16384" width="9.140625" style="36" customWidth="1"/>
  </cols>
  <sheetData>
    <row r="1" spans="1:7" ht="12.75" customHeight="1">
      <c r="A1" s="204"/>
      <c r="B1" s="204"/>
      <c r="C1" s="204"/>
      <c r="D1" s="204"/>
      <c r="E1" s="379" t="s">
        <v>349</v>
      </c>
      <c r="F1" s="379"/>
      <c r="G1" s="379"/>
    </row>
    <row r="2" spans="1:7" ht="12.75">
      <c r="A2" s="208"/>
      <c r="B2" s="208"/>
      <c r="C2" s="208"/>
      <c r="D2" s="208"/>
      <c r="E2" s="204"/>
      <c r="F2" s="204"/>
      <c r="G2" s="204"/>
    </row>
    <row r="3" spans="1:7" ht="15">
      <c r="A3" s="395" t="s">
        <v>155</v>
      </c>
      <c r="B3" s="396"/>
      <c r="C3" s="396"/>
      <c r="D3" s="396"/>
      <c r="E3" s="396"/>
      <c r="F3" s="396"/>
      <c r="G3" s="204"/>
    </row>
    <row r="4" spans="1:7" ht="15">
      <c r="A4" s="206"/>
      <c r="B4" s="182"/>
      <c r="C4" s="182"/>
      <c r="D4" s="182"/>
      <c r="E4" s="182"/>
      <c r="F4" s="182"/>
      <c r="G4" s="204"/>
    </row>
    <row r="5" spans="1:7" ht="15">
      <c r="A5" s="206"/>
      <c r="B5" s="182"/>
      <c r="C5" s="182"/>
      <c r="D5" s="182"/>
      <c r="E5" s="182"/>
      <c r="F5" s="182"/>
      <c r="G5" s="204"/>
    </row>
    <row r="6" spans="1:7" ht="15">
      <c r="A6" s="206"/>
      <c r="B6" s="182"/>
      <c r="C6" s="182"/>
      <c r="D6" s="182"/>
      <c r="E6" s="182"/>
      <c r="F6" s="182"/>
      <c r="G6" s="204"/>
    </row>
    <row r="7" spans="1:7" ht="12.75">
      <c r="A7" s="392" t="str">
        <f>'справка № 1ИД-БАЛАНС'!A6:B6</f>
        <v>Наименование на ДФ: "КД АКЦИИ БЪЛГАРИЯ"</v>
      </c>
      <c r="B7" s="392"/>
      <c r="C7" s="171"/>
      <c r="E7" s="397" t="str">
        <f>'справка № 1ИД-БАЛАНС'!E6:F6</f>
        <v>ЕИК по БУЛСТАТ: 175064530</v>
      </c>
      <c r="F7" s="397"/>
      <c r="G7" s="397"/>
    </row>
    <row r="8" spans="1:7" ht="15">
      <c r="A8" s="209" t="str">
        <f>'справка № 2ИД-ОТЧЕТ ЗА ДОХОДИТЕ'!A8</f>
        <v>Дата: 31.12.2007</v>
      </c>
      <c r="B8" s="210"/>
      <c r="E8" s="211"/>
      <c r="F8" s="211"/>
      <c r="G8" s="204"/>
    </row>
    <row r="9" spans="1:7" ht="12.75">
      <c r="A9" s="212"/>
      <c r="B9" s="210"/>
      <c r="C9" s="210"/>
      <c r="D9" s="213"/>
      <c r="E9" s="204"/>
      <c r="F9" s="204"/>
      <c r="G9" s="214" t="s">
        <v>126</v>
      </c>
    </row>
    <row r="10" spans="1:7" ht="13.5" customHeight="1">
      <c r="A10" s="393" t="s">
        <v>127</v>
      </c>
      <c r="B10" s="393" t="s">
        <v>4</v>
      </c>
      <c r="C10" s="393"/>
      <c r="D10" s="393"/>
      <c r="E10" s="393" t="s">
        <v>5</v>
      </c>
      <c r="F10" s="393"/>
      <c r="G10" s="393"/>
    </row>
    <row r="11" spans="1:7" ht="18" customHeight="1">
      <c r="A11" s="394"/>
      <c r="B11" s="64" t="s">
        <v>128</v>
      </c>
      <c r="C11" s="64" t="s">
        <v>129</v>
      </c>
      <c r="D11" s="64" t="s">
        <v>130</v>
      </c>
      <c r="E11" s="64" t="s">
        <v>128</v>
      </c>
      <c r="F11" s="64" t="s">
        <v>129</v>
      </c>
      <c r="G11" s="64" t="s">
        <v>130</v>
      </c>
    </row>
    <row r="12" spans="1:7" s="151" customFormat="1" ht="12">
      <c r="A12" s="215" t="s">
        <v>6</v>
      </c>
      <c r="B12" s="215">
        <v>1</v>
      </c>
      <c r="C12" s="215">
        <v>2</v>
      </c>
      <c r="D12" s="215">
        <v>3</v>
      </c>
      <c r="E12" s="215">
        <v>4</v>
      </c>
      <c r="F12" s="215">
        <v>5</v>
      </c>
      <c r="G12" s="215">
        <v>6</v>
      </c>
    </row>
    <row r="13" spans="1:7" ht="25.5">
      <c r="A13" s="216" t="s">
        <v>131</v>
      </c>
      <c r="B13" s="203"/>
      <c r="C13" s="203"/>
      <c r="D13" s="203"/>
      <c r="E13" s="217"/>
      <c r="F13" s="217"/>
      <c r="G13" s="217"/>
    </row>
    <row r="14" spans="1:7" ht="12.75">
      <c r="A14" s="218" t="s">
        <v>132</v>
      </c>
      <c r="B14" s="203">
        <f>961545.07+1.5+352933.18+6.67+145678.48+22414.28</f>
        <v>1482579.18</v>
      </c>
      <c r="C14" s="203">
        <f>70752.11+4900418.81+3067.91+6550+5356.18</f>
        <v>4986145.01</v>
      </c>
      <c r="D14" s="203">
        <f>B14-C14</f>
        <v>-3503565.83</v>
      </c>
      <c r="E14" s="339">
        <v>130083.39</v>
      </c>
      <c r="F14" s="339">
        <v>727441.09</v>
      </c>
      <c r="G14" s="339">
        <v>-597357.7</v>
      </c>
    </row>
    <row r="15" spans="1:9" ht="12.75">
      <c r="A15" s="218" t="s">
        <v>133</v>
      </c>
      <c r="B15" s="203"/>
      <c r="C15" s="203"/>
      <c r="D15" s="203">
        <v>0</v>
      </c>
      <c r="E15" s="339"/>
      <c r="F15" s="339"/>
      <c r="G15" s="339">
        <v>0</v>
      </c>
      <c r="I15" s="128"/>
    </row>
    <row r="16" spans="1:9" ht="12.75">
      <c r="A16" s="218" t="s">
        <v>150</v>
      </c>
      <c r="B16" s="203">
        <f>6924.65-6.54+2814.24+1.32+13.81+10182.46-26.7</f>
        <v>19903.239999999994</v>
      </c>
      <c r="C16" s="203">
        <f>1149.93+37.8</f>
        <v>1187.73</v>
      </c>
      <c r="D16" s="203">
        <f>B16-C16</f>
        <v>18715.509999999995</v>
      </c>
      <c r="E16" s="339">
        <v>3538.09</v>
      </c>
      <c r="F16" s="339"/>
      <c r="G16" s="339">
        <v>3538.09</v>
      </c>
      <c r="I16" s="128"/>
    </row>
    <row r="17" spans="1:9" ht="12.75">
      <c r="A17" s="218" t="s">
        <v>148</v>
      </c>
      <c r="B17" s="203">
        <v>5989.67</v>
      </c>
      <c r="C17" s="203"/>
      <c r="D17" s="203">
        <f>B17-C17</f>
        <v>5989.67</v>
      </c>
      <c r="E17" s="339">
        <v>2247.17</v>
      </c>
      <c r="F17" s="339"/>
      <c r="G17" s="339">
        <v>2247.17</v>
      </c>
      <c r="I17" s="128"/>
    </row>
    <row r="18" spans="1:9" ht="12.75">
      <c r="A18" s="218" t="s">
        <v>135</v>
      </c>
      <c r="B18" s="203"/>
      <c r="C18" s="203"/>
      <c r="D18" s="203">
        <f>B18-C18</f>
        <v>0</v>
      </c>
      <c r="E18" s="339"/>
      <c r="F18" s="339"/>
      <c r="G18" s="339">
        <v>0</v>
      </c>
      <c r="I18" s="128"/>
    </row>
    <row r="19" spans="1:9" ht="12.75">
      <c r="A19" s="218" t="s">
        <v>149</v>
      </c>
      <c r="B19" s="203"/>
      <c r="C19" s="203">
        <f>161.79+195.93</f>
        <v>357.72</v>
      </c>
      <c r="D19" s="203">
        <f>B19-C19</f>
        <v>-357.72</v>
      </c>
      <c r="E19" s="339"/>
      <c r="F19" s="339"/>
      <c r="G19" s="339">
        <v>0</v>
      </c>
      <c r="I19" s="128"/>
    </row>
    <row r="20" spans="1:9" ht="25.5">
      <c r="A20" s="216" t="s">
        <v>136</v>
      </c>
      <c r="B20" s="219">
        <f>SUM(B14:B19)</f>
        <v>1508472.0899999999</v>
      </c>
      <c r="C20" s="219">
        <f>SUM(C14:C19)</f>
        <v>4987690.46</v>
      </c>
      <c r="D20" s="219">
        <f>SUM(D14:D19)</f>
        <v>-3479218.3700000006</v>
      </c>
      <c r="E20" s="340">
        <v>135868.65</v>
      </c>
      <c r="F20" s="340">
        <v>727441.09</v>
      </c>
      <c r="G20" s="340">
        <v>-591572.44</v>
      </c>
      <c r="I20" s="128"/>
    </row>
    <row r="21" spans="1:9" ht="25.5">
      <c r="A21" s="216" t="s">
        <v>239</v>
      </c>
      <c r="B21" s="203"/>
      <c r="C21" s="203"/>
      <c r="D21" s="203"/>
      <c r="E21" s="339"/>
      <c r="F21" s="339"/>
      <c r="G21" s="339"/>
      <c r="I21" s="128"/>
    </row>
    <row r="22" spans="1:9" ht="12.75">
      <c r="A22" s="218" t="s">
        <v>137</v>
      </c>
      <c r="B22" s="203"/>
      <c r="C22" s="203">
        <f>1489.26+267.6+7514.36+838.63+188173.43</f>
        <v>198283.28</v>
      </c>
      <c r="D22" s="203">
        <f>B22-C22</f>
        <v>-198283.28</v>
      </c>
      <c r="E22" s="339">
        <v>45</v>
      </c>
      <c r="F22" s="339">
        <v>34669.34</v>
      </c>
      <c r="G22" s="339">
        <v>-34624.34</v>
      </c>
      <c r="I22" s="128"/>
    </row>
    <row r="23" spans="1:9" ht="12.75">
      <c r="A23" s="218" t="s">
        <v>138</v>
      </c>
      <c r="B23" s="203"/>
      <c r="C23" s="203"/>
      <c r="D23" s="203">
        <f>B23-C23</f>
        <v>0</v>
      </c>
      <c r="E23" s="339"/>
      <c r="F23" s="339"/>
      <c r="G23" s="339">
        <v>0</v>
      </c>
      <c r="I23" s="128"/>
    </row>
    <row r="24" spans="1:9" ht="12.75">
      <c r="A24" s="218" t="s">
        <v>150</v>
      </c>
      <c r="B24" s="203"/>
      <c r="C24" s="203"/>
      <c r="D24" s="203"/>
      <c r="E24" s="339"/>
      <c r="F24" s="339"/>
      <c r="G24" s="339"/>
      <c r="I24" s="128"/>
    </row>
    <row r="25" spans="1:9" ht="12.75">
      <c r="A25" s="218" t="s">
        <v>151</v>
      </c>
      <c r="B25" s="203"/>
      <c r="C25" s="203"/>
      <c r="D25" s="203">
        <f>B25-C25</f>
        <v>0</v>
      </c>
      <c r="E25" s="339"/>
      <c r="F25" s="339"/>
      <c r="G25" s="339">
        <v>0</v>
      </c>
      <c r="I25" s="128"/>
    </row>
    <row r="26" spans="1:9" ht="12.75">
      <c r="A26" s="218" t="s">
        <v>135</v>
      </c>
      <c r="B26" s="203"/>
      <c r="C26" s="203"/>
      <c r="D26" s="203">
        <f>B26-C26</f>
        <v>0</v>
      </c>
      <c r="E26" s="339"/>
      <c r="F26" s="339"/>
      <c r="G26" s="339">
        <v>0</v>
      </c>
      <c r="I26" s="128"/>
    </row>
    <row r="27" spans="1:9" ht="12.75">
      <c r="A27" s="218" t="s">
        <v>139</v>
      </c>
      <c r="B27" s="203"/>
      <c r="C27" s="203"/>
      <c r="D27" s="203"/>
      <c r="E27" s="339"/>
      <c r="F27" s="339"/>
      <c r="G27" s="339"/>
      <c r="I27" s="128"/>
    </row>
    <row r="28" spans="1:9" ht="12.75">
      <c r="A28" s="218" t="s">
        <v>140</v>
      </c>
      <c r="B28" s="203"/>
      <c r="C28" s="203"/>
      <c r="D28" s="203">
        <f>B28-C28</f>
        <v>0</v>
      </c>
      <c r="E28" s="339"/>
      <c r="F28" s="339"/>
      <c r="G28" s="339">
        <v>0</v>
      </c>
      <c r="I28" s="128"/>
    </row>
    <row r="29" spans="1:7" ht="25.5">
      <c r="A29" s="218" t="s">
        <v>141</v>
      </c>
      <c r="B29" s="203"/>
      <c r="C29" s="203"/>
      <c r="D29" s="203">
        <f>B29-C29</f>
        <v>0</v>
      </c>
      <c r="E29" s="339"/>
      <c r="F29" s="339"/>
      <c r="G29" s="339">
        <v>0</v>
      </c>
    </row>
    <row r="30" spans="1:7" ht="25.5">
      <c r="A30" s="216" t="s">
        <v>142</v>
      </c>
      <c r="B30" s="219">
        <f>SUM(B22:B29)</f>
        <v>0</v>
      </c>
      <c r="C30" s="219">
        <f>SUM(C22:C29)</f>
        <v>198283.28</v>
      </c>
      <c r="D30" s="219">
        <f>SUM(D22:D29)</f>
        <v>-198283.28</v>
      </c>
      <c r="E30" s="340">
        <v>45</v>
      </c>
      <c r="F30" s="340">
        <v>34669.34</v>
      </c>
      <c r="G30" s="340">
        <v>-34624.34</v>
      </c>
    </row>
    <row r="31" spans="1:7" ht="12.75">
      <c r="A31" s="216" t="s">
        <v>143</v>
      </c>
      <c r="B31" s="203"/>
      <c r="C31" s="203"/>
      <c r="D31" s="203"/>
      <c r="E31" s="339"/>
      <c r="F31" s="339"/>
      <c r="G31" s="339"/>
    </row>
    <row r="32" spans="1:7" ht="12.75">
      <c r="A32" s="218" t="s">
        <v>152</v>
      </c>
      <c r="B32" s="203">
        <f>3267243.82+2511166.55</f>
        <v>5778410.369999999</v>
      </c>
      <c r="C32" s="203">
        <v>1583267.3</v>
      </c>
      <c r="D32" s="203">
        <f>B32-C32</f>
        <v>4195143.069999999</v>
      </c>
      <c r="E32" s="339">
        <v>1027643.08</v>
      </c>
      <c r="F32" s="339">
        <v>162827.15</v>
      </c>
      <c r="G32" s="339">
        <v>864815.93</v>
      </c>
    </row>
    <row r="33" spans="1:7" ht="12.75">
      <c r="A33" s="218" t="s">
        <v>153</v>
      </c>
      <c r="B33" s="203"/>
      <c r="C33" s="203"/>
      <c r="D33" s="203"/>
      <c r="E33" s="339"/>
      <c r="F33" s="339"/>
      <c r="G33" s="339"/>
    </row>
    <row r="34" spans="1:7" ht="12.75">
      <c r="A34" s="218" t="s">
        <v>154</v>
      </c>
      <c r="B34" s="203"/>
      <c r="C34" s="203"/>
      <c r="D34" s="203"/>
      <c r="E34" s="339"/>
      <c r="F34" s="339"/>
      <c r="G34" s="339"/>
    </row>
    <row r="35" spans="1:7" ht="12.75">
      <c r="A35" s="218" t="s">
        <v>134</v>
      </c>
      <c r="B35" s="203"/>
      <c r="C35" s="203"/>
      <c r="D35" s="203">
        <f>B35-C35</f>
        <v>0</v>
      </c>
      <c r="E35" s="339"/>
      <c r="F35" s="339">
        <v>90.5</v>
      </c>
      <c r="G35" s="339">
        <v>-90.5</v>
      </c>
    </row>
    <row r="36" spans="1:7" ht="12.75">
      <c r="A36" s="218" t="s">
        <v>135</v>
      </c>
      <c r="B36" s="203"/>
      <c r="C36" s="203"/>
      <c r="D36" s="203"/>
      <c r="E36" s="339"/>
      <c r="F36" s="339"/>
      <c r="G36" s="339"/>
    </row>
    <row r="37" spans="1:7" ht="12.75">
      <c r="A37" s="218" t="s">
        <v>144</v>
      </c>
      <c r="B37" s="203"/>
      <c r="C37" s="203"/>
      <c r="D37" s="203">
        <f>B37-C37</f>
        <v>0</v>
      </c>
      <c r="E37" s="339"/>
      <c r="F37" s="339"/>
      <c r="G37" s="339">
        <v>0</v>
      </c>
    </row>
    <row r="38" spans="1:7" ht="12.75">
      <c r="A38" s="216" t="s">
        <v>145</v>
      </c>
      <c r="B38" s="219">
        <f>SUM(B32:B37)</f>
        <v>5778410.369999999</v>
      </c>
      <c r="C38" s="219">
        <f>SUM(C32:C37)</f>
        <v>1583267.3</v>
      </c>
      <c r="D38" s="219">
        <f>SUM(D32:D37)</f>
        <v>4195143.069999999</v>
      </c>
      <c r="E38" s="340">
        <v>1027643.08</v>
      </c>
      <c r="F38" s="340">
        <v>162917.65</v>
      </c>
      <c r="G38" s="340">
        <v>864725.43</v>
      </c>
    </row>
    <row r="39" spans="1:7" ht="12.75">
      <c r="A39" s="216" t="s">
        <v>146</v>
      </c>
      <c r="B39" s="219">
        <f>B20+B30+B38</f>
        <v>7286882.459999999</v>
      </c>
      <c r="C39" s="219">
        <f>C20+C30+C38</f>
        <v>6769241.04</v>
      </c>
      <c r="D39" s="219">
        <f>D20+D30+D38</f>
        <v>517641.419999999</v>
      </c>
      <c r="E39" s="340">
        <v>1163556.73</v>
      </c>
      <c r="F39" s="340">
        <v>925028.08</v>
      </c>
      <c r="G39" s="340">
        <v>238528.65</v>
      </c>
    </row>
    <row r="40" spans="1:7" ht="12.75">
      <c r="A40" s="216" t="s">
        <v>147</v>
      </c>
      <c r="B40" s="203"/>
      <c r="C40" s="203"/>
      <c r="D40" s="219">
        <v>238529</v>
      </c>
      <c r="E40" s="339"/>
      <c r="F40" s="339"/>
      <c r="G40" s="340">
        <v>0</v>
      </c>
    </row>
    <row r="41" spans="1:7" ht="12.75">
      <c r="A41" s="216" t="s">
        <v>350</v>
      </c>
      <c r="B41" s="203"/>
      <c r="C41" s="203"/>
      <c r="D41" s="219">
        <f>D40+D39</f>
        <v>756170.419999999</v>
      </c>
      <c r="E41" s="339"/>
      <c r="F41" s="339"/>
      <c r="G41" s="340">
        <v>238528.65</v>
      </c>
    </row>
    <row r="42" spans="1:7" ht="12.75">
      <c r="A42" s="218" t="s">
        <v>351</v>
      </c>
      <c r="B42" s="217"/>
      <c r="C42" s="217"/>
      <c r="D42" s="92">
        <f>161860.23+10500</f>
        <v>172360.23</v>
      </c>
      <c r="E42" s="217"/>
      <c r="F42" s="217"/>
      <c r="G42" s="217">
        <v>0</v>
      </c>
    </row>
    <row r="43" spans="1:7" ht="12.75">
      <c r="A43" s="220"/>
      <c r="B43" s="221"/>
      <c r="C43" s="221"/>
      <c r="D43" s="222"/>
      <c r="E43" s="221"/>
      <c r="F43" s="221"/>
      <c r="G43" s="221"/>
    </row>
    <row r="44" spans="1:7" ht="12.75">
      <c r="A44" s="220"/>
      <c r="B44" s="221"/>
      <c r="C44" s="221"/>
      <c r="D44" s="222"/>
      <c r="E44" s="221"/>
      <c r="F44" s="221"/>
      <c r="G44" s="221"/>
    </row>
    <row r="45" spans="1:7" ht="12.75">
      <c r="A45" s="220"/>
      <c r="B45" s="221"/>
      <c r="C45" s="221"/>
      <c r="D45" s="222"/>
      <c r="E45" s="221"/>
      <c r="F45" s="221"/>
      <c r="G45" s="221"/>
    </row>
    <row r="46" spans="1:7" ht="12.75">
      <c r="A46" s="204"/>
      <c r="B46" s="204"/>
      <c r="C46" s="204"/>
      <c r="D46" s="204"/>
      <c r="E46" s="204"/>
      <c r="F46" s="204"/>
      <c r="G46" s="204"/>
    </row>
    <row r="47" spans="1:6" s="128" customFormat="1" ht="12.75">
      <c r="A47" s="128" t="str">
        <f>'справка № 1ИД-БАЛАНС'!A59</f>
        <v>Дата: 31.01.2008</v>
      </c>
      <c r="B47" s="382" t="s">
        <v>366</v>
      </c>
      <c r="C47" s="382"/>
      <c r="D47" s="125"/>
      <c r="E47" s="161" t="s">
        <v>451</v>
      </c>
      <c r="F47" s="161"/>
    </row>
    <row r="48" spans="3:7" ht="12.75">
      <c r="C48" s="382" t="s">
        <v>389</v>
      </c>
      <c r="D48" s="382"/>
      <c r="E48" s="378" t="s">
        <v>388</v>
      </c>
      <c r="F48" s="378"/>
      <c r="G48" s="128"/>
    </row>
    <row r="49" spans="5:7" ht="12.75">
      <c r="E49" s="161"/>
      <c r="F49" s="161"/>
      <c r="G49" s="128"/>
    </row>
    <row r="50" spans="5:7" ht="12.75">
      <c r="E50" s="161" t="s">
        <v>451</v>
      </c>
      <c r="F50" s="161"/>
      <c r="G50" s="128"/>
    </row>
    <row r="51" spans="5:6" ht="12.75">
      <c r="E51" s="378" t="s">
        <v>449</v>
      </c>
      <c r="F51" s="378"/>
    </row>
  </sheetData>
  <mergeCells count="11">
    <mergeCell ref="E48:F48"/>
    <mergeCell ref="E51:F51"/>
    <mergeCell ref="B47:C47"/>
    <mergeCell ref="C48:D48"/>
    <mergeCell ref="E1:G1"/>
    <mergeCell ref="A7:B7"/>
    <mergeCell ref="A10:A11"/>
    <mergeCell ref="A3:F3"/>
    <mergeCell ref="E7:G7"/>
    <mergeCell ref="B10:D10"/>
    <mergeCell ref="E10:G10"/>
  </mergeCells>
  <printOptions/>
  <pageMargins left="0.3937007874015748" right="0" top="1.5748031496062993" bottom="0" header="0.35433070866141736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31">
      <selection activeCell="F46" sqref="F46:G46"/>
    </sheetView>
  </sheetViews>
  <sheetFormatPr defaultColWidth="9.140625" defaultRowHeight="12.75"/>
  <cols>
    <col min="1" max="1" width="25.421875" style="36" customWidth="1"/>
    <col min="2" max="2" width="10.7109375" style="36" customWidth="1"/>
    <col min="3" max="3" width="12.00390625" style="36" customWidth="1"/>
    <col min="4" max="4" width="10.140625" style="36" customWidth="1"/>
    <col min="5" max="5" width="13.28125" style="36" customWidth="1"/>
    <col min="6" max="6" width="9.57421875" style="36" customWidth="1"/>
    <col min="7" max="7" width="10.00390625" style="36" customWidth="1"/>
    <col min="8" max="8" width="10.28125" style="36" customWidth="1"/>
    <col min="9" max="9" width="12.00390625" style="36" customWidth="1"/>
    <col min="10" max="10" width="7.28125" style="36" customWidth="1"/>
    <col min="11" max="11" width="12.00390625" style="36" customWidth="1"/>
    <col min="12" max="12" width="13.421875" style="1" bestFit="1" customWidth="1"/>
    <col min="13" max="16384" width="9.140625" style="1" customWidth="1"/>
  </cols>
  <sheetData>
    <row r="1" spans="8:11" ht="12.75">
      <c r="H1" s="37"/>
      <c r="I1" s="399" t="s">
        <v>352</v>
      </c>
      <c r="J1" s="399"/>
      <c r="K1" s="399"/>
    </row>
    <row r="3" spans="1:11" ht="19.5" customHeight="1">
      <c r="A3" s="400" t="s">
        <v>89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9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.75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</row>
    <row r="6" spans="1:11" ht="12.75">
      <c r="A6" s="390" t="str">
        <f>'справка № 1ИД-БАЛАНС'!A6:B6</f>
        <v>Наименование на ДФ: "КД АКЦИИ БЪЛГАРИЯ"</v>
      </c>
      <c r="B6" s="390"/>
      <c r="C6" s="109"/>
      <c r="D6" s="1"/>
      <c r="E6" s="106"/>
      <c r="F6" s="121"/>
      <c r="G6" s="1"/>
      <c r="H6" s="1"/>
      <c r="I6" s="398" t="s">
        <v>376</v>
      </c>
      <c r="J6" s="398"/>
      <c r="K6" s="398"/>
    </row>
    <row r="7" spans="1:11" ht="15">
      <c r="A7" s="407" t="str">
        <f>'справка № 1ИД-БАЛАНС'!A7</f>
        <v>Дата: 31.12.2007</v>
      </c>
      <c r="B7" s="407"/>
      <c r="C7" s="407"/>
      <c r="D7" s="18"/>
      <c r="E7" s="19"/>
      <c r="F7" s="19"/>
      <c r="G7" s="19"/>
      <c r="H7" s="19"/>
      <c r="I7" s="19"/>
      <c r="J7" s="20"/>
      <c r="K7" s="38"/>
    </row>
    <row r="8" spans="1:11" ht="12.75">
      <c r="A8" s="21"/>
      <c r="B8" s="21"/>
      <c r="C8" s="21"/>
      <c r="D8" s="21"/>
      <c r="E8" s="22"/>
      <c r="F8" s="22"/>
      <c r="G8" s="22"/>
      <c r="H8" s="22"/>
      <c r="I8" s="22"/>
      <c r="J8" s="16"/>
      <c r="K8" s="134" t="s">
        <v>90</v>
      </c>
    </row>
    <row r="9" spans="1:11" ht="32.25" customHeight="1">
      <c r="A9" s="401" t="s">
        <v>91</v>
      </c>
      <c r="B9" s="401" t="s">
        <v>96</v>
      </c>
      <c r="C9" s="404" t="s">
        <v>92</v>
      </c>
      <c r="D9" s="365"/>
      <c r="E9" s="365"/>
      <c r="F9" s="365"/>
      <c r="G9" s="366"/>
      <c r="H9" s="404" t="s">
        <v>93</v>
      </c>
      <c r="I9" s="406"/>
      <c r="J9" s="401" t="s">
        <v>94</v>
      </c>
      <c r="K9" s="401" t="s">
        <v>95</v>
      </c>
    </row>
    <row r="10" spans="1:11" ht="12.75" customHeight="1">
      <c r="A10" s="402"/>
      <c r="B10" s="364"/>
      <c r="C10" s="367" t="s">
        <v>97</v>
      </c>
      <c r="D10" s="401" t="s">
        <v>98</v>
      </c>
      <c r="E10" s="404" t="s">
        <v>99</v>
      </c>
      <c r="F10" s="405"/>
      <c r="G10" s="406"/>
      <c r="H10" s="401" t="s">
        <v>100</v>
      </c>
      <c r="I10" s="401" t="s">
        <v>101</v>
      </c>
      <c r="J10" s="402"/>
      <c r="K10" s="402"/>
    </row>
    <row r="11" spans="1:11" ht="60" customHeight="1">
      <c r="A11" s="408"/>
      <c r="B11" s="408"/>
      <c r="C11" s="368"/>
      <c r="D11" s="408"/>
      <c r="E11" s="39" t="s">
        <v>56</v>
      </c>
      <c r="F11" s="39" t="s">
        <v>102</v>
      </c>
      <c r="G11" s="39" t="s">
        <v>20</v>
      </c>
      <c r="H11" s="403"/>
      <c r="I11" s="403"/>
      <c r="J11" s="403"/>
      <c r="K11" s="403"/>
    </row>
    <row r="12" spans="1:11" s="30" customFormat="1" ht="12.75">
      <c r="A12" s="40" t="s">
        <v>6</v>
      </c>
      <c r="B12" s="40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</row>
    <row r="13" spans="1:11" ht="25.5">
      <c r="A13" s="41" t="s">
        <v>103</v>
      </c>
      <c r="B13" s="79">
        <v>815442.19</v>
      </c>
      <c r="C13" s="79">
        <v>31576.71</v>
      </c>
      <c r="D13" s="79">
        <v>0</v>
      </c>
      <c r="E13" s="79">
        <v>0</v>
      </c>
      <c r="F13" s="79">
        <v>0</v>
      </c>
      <c r="G13" s="80">
        <v>0</v>
      </c>
      <c r="H13" s="79">
        <v>179496.27</v>
      </c>
      <c r="I13" s="79"/>
      <c r="J13" s="80">
        <v>0</v>
      </c>
      <c r="K13" s="79">
        <v>1026515</v>
      </c>
    </row>
    <row r="14" spans="1:11" ht="25.5">
      <c r="A14" s="41" t="s">
        <v>104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5.5">
      <c r="A15" s="42" t="s">
        <v>105</v>
      </c>
      <c r="B15" s="80"/>
      <c r="C15" s="80"/>
      <c r="D15" s="80"/>
      <c r="E15" s="80"/>
      <c r="F15" s="80"/>
      <c r="G15" s="80"/>
      <c r="H15" s="80"/>
      <c r="I15" s="80"/>
      <c r="J15" s="80"/>
      <c r="K15" s="79"/>
    </row>
    <row r="16" spans="1:11" ht="12.75">
      <c r="A16" s="42" t="s">
        <v>106</v>
      </c>
      <c r="B16" s="80"/>
      <c r="C16" s="80"/>
      <c r="D16" s="80"/>
      <c r="E16" s="80"/>
      <c r="F16" s="80"/>
      <c r="G16" s="80"/>
      <c r="H16" s="80"/>
      <c r="I16" s="80"/>
      <c r="J16" s="80"/>
      <c r="K16" s="79"/>
    </row>
    <row r="17" spans="1:11" ht="25.5">
      <c r="A17" s="41" t="s">
        <v>107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3" ht="25.5">
      <c r="A18" s="41" t="s">
        <v>108</v>
      </c>
      <c r="B18" s="79">
        <f>B19+B20</f>
        <v>2477450.56</v>
      </c>
      <c r="C18" s="79">
        <f aca="true" t="shared" si="0" ref="C18:K18">C19+C20</f>
        <v>1642511.8800000001</v>
      </c>
      <c r="D18" s="79">
        <f t="shared" si="0"/>
        <v>0</v>
      </c>
      <c r="E18" s="79">
        <f t="shared" si="0"/>
        <v>0</v>
      </c>
      <c r="F18" s="79">
        <f t="shared" si="0"/>
        <v>0</v>
      </c>
      <c r="G18" s="79">
        <f t="shared" si="0"/>
        <v>0</v>
      </c>
      <c r="H18" s="79">
        <f t="shared" si="0"/>
        <v>1439209.64</v>
      </c>
      <c r="I18" s="79">
        <f t="shared" si="0"/>
        <v>0</v>
      </c>
      <c r="J18" s="79">
        <f t="shared" si="0"/>
        <v>0</v>
      </c>
      <c r="K18" s="79">
        <f t="shared" si="0"/>
        <v>5559172.08</v>
      </c>
      <c r="M18" s="73"/>
    </row>
    <row r="19" spans="1:11" ht="12.75">
      <c r="A19" s="42" t="s">
        <v>109</v>
      </c>
      <c r="B19" s="79">
        <v>3343780.56</v>
      </c>
      <c r="C19" s="79">
        <f>2416329.81-56880.63</f>
        <v>2359449.18</v>
      </c>
      <c r="D19" s="79"/>
      <c r="E19" s="79"/>
      <c r="F19" s="79"/>
      <c r="G19" s="79"/>
      <c r="H19" s="79">
        <v>1439209.64</v>
      </c>
      <c r="I19" s="79"/>
      <c r="J19" s="79"/>
      <c r="K19" s="79">
        <f>B19+C19+I19+H19</f>
        <v>7142439.38</v>
      </c>
    </row>
    <row r="20" spans="1:13" ht="12.75">
      <c r="A20" s="42" t="s">
        <v>110</v>
      </c>
      <c r="B20" s="79">
        <f>-866330</f>
        <v>-866330</v>
      </c>
      <c r="C20" s="79">
        <v>-716937.3</v>
      </c>
      <c r="D20" s="79"/>
      <c r="E20" s="79"/>
      <c r="F20" s="79"/>
      <c r="G20" s="79"/>
      <c r="H20" s="79"/>
      <c r="I20" s="79"/>
      <c r="J20" s="79"/>
      <c r="K20" s="79">
        <f>B20+C20+I20+H20</f>
        <v>-1583267.3</v>
      </c>
      <c r="M20" s="73"/>
    </row>
    <row r="21" spans="1:11" ht="25.5">
      <c r="A21" s="41" t="s">
        <v>111</v>
      </c>
      <c r="B21" s="80"/>
      <c r="C21" s="80"/>
      <c r="D21" s="80"/>
      <c r="E21" s="80"/>
      <c r="F21" s="80"/>
      <c r="G21" s="80"/>
      <c r="H21" s="80"/>
      <c r="I21" s="79"/>
      <c r="J21" s="80"/>
      <c r="K21" s="79"/>
    </row>
    <row r="22" spans="1:11" ht="25.5">
      <c r="A22" s="42" t="s">
        <v>112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2.75">
      <c r="A23" s="42" t="s">
        <v>113</v>
      </c>
      <c r="B23" s="80"/>
      <c r="C23" s="80"/>
      <c r="D23" s="80"/>
      <c r="E23" s="80"/>
      <c r="F23" s="80"/>
      <c r="G23" s="80"/>
      <c r="H23" s="80"/>
      <c r="I23" s="80"/>
      <c r="J23" s="80"/>
      <c r="K23" s="79"/>
    </row>
    <row r="24" spans="1:11" ht="12.75">
      <c r="A24" s="42" t="s">
        <v>114</v>
      </c>
      <c r="B24" s="80"/>
      <c r="C24" s="80"/>
      <c r="D24" s="80"/>
      <c r="E24" s="80"/>
      <c r="F24" s="80"/>
      <c r="G24" s="80"/>
      <c r="H24" s="80"/>
      <c r="I24" s="80"/>
      <c r="J24" s="80"/>
      <c r="K24" s="79"/>
    </row>
    <row r="25" spans="1:11" ht="12.75">
      <c r="A25" s="42" t="s">
        <v>115</v>
      </c>
      <c r="B25" s="80"/>
      <c r="C25" s="80"/>
      <c r="D25" s="80"/>
      <c r="E25" s="80"/>
      <c r="F25" s="80"/>
      <c r="G25" s="80"/>
      <c r="H25" s="80"/>
      <c r="I25" s="80"/>
      <c r="J25" s="80"/>
      <c r="K25" s="79"/>
    </row>
    <row r="26" spans="1:11" ht="38.25">
      <c r="A26" s="42" t="s">
        <v>116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2.75">
      <c r="A27" s="42" t="s">
        <v>117</v>
      </c>
      <c r="B27" s="80"/>
      <c r="C27" s="80"/>
      <c r="D27" s="80"/>
      <c r="E27" s="80"/>
      <c r="F27" s="80"/>
      <c r="G27" s="80"/>
      <c r="H27" s="80"/>
      <c r="I27" s="80"/>
      <c r="J27" s="80"/>
      <c r="K27" s="79"/>
    </row>
    <row r="28" spans="1:11" ht="12.75">
      <c r="A28" s="42" t="s">
        <v>118</v>
      </c>
      <c r="B28" s="80"/>
      <c r="C28" s="80"/>
      <c r="D28" s="80"/>
      <c r="E28" s="80"/>
      <c r="F28" s="80"/>
      <c r="G28" s="80"/>
      <c r="H28" s="80"/>
      <c r="I28" s="80"/>
      <c r="J28" s="80"/>
      <c r="K28" s="79"/>
    </row>
    <row r="29" spans="1:11" ht="38.25">
      <c r="A29" s="42" t="s">
        <v>119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2.75">
      <c r="A30" s="42" t="s">
        <v>117</v>
      </c>
      <c r="B30" s="80"/>
      <c r="C30" s="80"/>
      <c r="D30" s="80"/>
      <c r="E30" s="80"/>
      <c r="F30" s="80"/>
      <c r="G30" s="80"/>
      <c r="H30" s="80"/>
      <c r="I30" s="80"/>
      <c r="J30" s="80"/>
      <c r="K30" s="79"/>
    </row>
    <row r="31" spans="1:11" ht="12.75">
      <c r="A31" s="42" t="s">
        <v>118</v>
      </c>
      <c r="B31" s="80"/>
      <c r="C31" s="80"/>
      <c r="D31" s="80"/>
      <c r="E31" s="80"/>
      <c r="F31" s="80"/>
      <c r="G31" s="80"/>
      <c r="H31" s="80"/>
      <c r="I31" s="80"/>
      <c r="J31" s="80"/>
      <c r="K31" s="79"/>
    </row>
    <row r="32" spans="1:11" ht="12.75">
      <c r="A32" s="42" t="s">
        <v>120</v>
      </c>
      <c r="B32" s="80"/>
      <c r="C32" s="80"/>
      <c r="D32" s="80"/>
      <c r="E32" s="80"/>
      <c r="F32" s="80"/>
      <c r="G32" s="80"/>
      <c r="H32" s="80"/>
      <c r="I32" s="80"/>
      <c r="J32" s="80"/>
      <c r="K32" s="79"/>
    </row>
    <row r="33" spans="1:11" ht="12.75">
      <c r="A33" s="42" t="s">
        <v>121</v>
      </c>
      <c r="B33" s="80"/>
      <c r="C33" s="80"/>
      <c r="D33" s="80"/>
      <c r="E33" s="80"/>
      <c r="F33" s="80"/>
      <c r="G33" s="80"/>
      <c r="H33" s="80"/>
      <c r="I33" s="80"/>
      <c r="J33" s="80"/>
      <c r="K33" s="79"/>
    </row>
    <row r="34" spans="1:13" ht="25.5">
      <c r="A34" s="41" t="s">
        <v>122</v>
      </c>
      <c r="B34" s="79">
        <f>B13+B18</f>
        <v>3292892.75</v>
      </c>
      <c r="C34" s="79">
        <f aca="true" t="shared" si="1" ref="C34:K34">C13+C18</f>
        <v>1674088.59</v>
      </c>
      <c r="D34" s="79">
        <f t="shared" si="1"/>
        <v>0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1618705.91</v>
      </c>
      <c r="I34" s="79">
        <f t="shared" si="1"/>
        <v>0</v>
      </c>
      <c r="J34" s="79">
        <f t="shared" si="1"/>
        <v>0</v>
      </c>
      <c r="K34" s="79">
        <f t="shared" si="1"/>
        <v>6585687.08</v>
      </c>
      <c r="M34" s="77"/>
    </row>
    <row r="35" spans="1:11" ht="38.25">
      <c r="A35" s="42" t="s">
        <v>123</v>
      </c>
      <c r="B35" s="80"/>
      <c r="C35" s="80"/>
      <c r="D35" s="80"/>
      <c r="E35" s="80"/>
      <c r="F35" s="80"/>
      <c r="G35" s="80"/>
      <c r="H35" s="80"/>
      <c r="I35" s="80"/>
      <c r="J35" s="80"/>
      <c r="K35" s="79"/>
    </row>
    <row r="36" spans="1:11" ht="51">
      <c r="A36" s="42" t="s">
        <v>124</v>
      </c>
      <c r="B36" s="80"/>
      <c r="C36" s="80"/>
      <c r="D36" s="80"/>
      <c r="E36" s="80"/>
      <c r="F36" s="80"/>
      <c r="G36" s="80"/>
      <c r="H36" s="80"/>
      <c r="I36" s="80"/>
      <c r="J36" s="80"/>
      <c r="K36" s="79"/>
    </row>
    <row r="37" spans="1:12" ht="25.5">
      <c r="A37" s="43" t="s">
        <v>125</v>
      </c>
      <c r="B37" s="79">
        <f>B34</f>
        <v>3292892.75</v>
      </c>
      <c r="C37" s="79">
        <f aca="true" t="shared" si="2" ref="C37:K37">C34</f>
        <v>1674088.59</v>
      </c>
      <c r="D37" s="79">
        <f t="shared" si="2"/>
        <v>0</v>
      </c>
      <c r="E37" s="79">
        <f t="shared" si="2"/>
        <v>0</v>
      </c>
      <c r="F37" s="79">
        <f t="shared" si="2"/>
        <v>0</v>
      </c>
      <c r="G37" s="79">
        <f t="shared" si="2"/>
        <v>0</v>
      </c>
      <c r="H37" s="79">
        <f t="shared" si="2"/>
        <v>1618705.91</v>
      </c>
      <c r="I37" s="79">
        <f t="shared" si="2"/>
        <v>0</v>
      </c>
      <c r="J37" s="79">
        <f t="shared" si="2"/>
        <v>0</v>
      </c>
      <c r="K37" s="79">
        <f t="shared" si="2"/>
        <v>6585687.08</v>
      </c>
      <c r="L37" s="78"/>
    </row>
    <row r="38" spans="1:12" ht="12.7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73"/>
    </row>
    <row r="39" spans="1:12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73"/>
    </row>
    <row r="40" spans="1:12" ht="12.7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73"/>
    </row>
    <row r="41" spans="1:11" ht="12.7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5"/>
    </row>
    <row r="42" spans="1:8" s="2" customFormat="1" ht="12.75">
      <c r="A42" s="2" t="str">
        <f>'справка № 3ИД-ОПП'!A47</f>
        <v>Дата: 31.01.2008</v>
      </c>
      <c r="B42" s="384" t="s">
        <v>366</v>
      </c>
      <c r="C42" s="384"/>
      <c r="E42" s="161" t="s">
        <v>450</v>
      </c>
      <c r="F42" s="161"/>
      <c r="G42" s="161"/>
      <c r="H42" s="128"/>
    </row>
    <row r="43" spans="1:11" ht="12.75">
      <c r="A43" s="1"/>
      <c r="B43" s="1"/>
      <c r="C43" s="384" t="s">
        <v>389</v>
      </c>
      <c r="D43" s="384"/>
      <c r="E43" s="161" t="s">
        <v>388</v>
      </c>
      <c r="F43" s="378"/>
      <c r="G43" s="378"/>
      <c r="H43" s="128"/>
      <c r="I43" s="125"/>
      <c r="J43" s="310"/>
      <c r="K43" s="1"/>
    </row>
    <row r="44" spans="1:11" ht="12.75">
      <c r="A44" s="1"/>
      <c r="B44" s="1"/>
      <c r="C44" s="341"/>
      <c r="D44" s="341"/>
      <c r="E44" s="161"/>
      <c r="F44" s="177"/>
      <c r="G44" s="177"/>
      <c r="H44" s="128"/>
      <c r="I44" s="125"/>
      <c r="J44" s="310"/>
      <c r="K44" s="1"/>
    </row>
    <row r="45" spans="1:11" ht="12.75">
      <c r="A45" s="1"/>
      <c r="B45" s="1"/>
      <c r="C45" s="1"/>
      <c r="D45" s="1"/>
      <c r="E45" s="141" t="s">
        <v>450</v>
      </c>
      <c r="F45" s="161"/>
      <c r="G45" s="161"/>
      <c r="H45" s="128"/>
      <c r="I45" s="1"/>
      <c r="J45" s="1"/>
      <c r="K45" s="1"/>
    </row>
    <row r="46" spans="1:11" ht="12.75">
      <c r="A46" s="1"/>
      <c r="B46" s="1"/>
      <c r="C46" s="1"/>
      <c r="D46" s="1"/>
      <c r="E46" s="359" t="s">
        <v>449</v>
      </c>
      <c r="F46" s="378"/>
      <c r="G46" s="378"/>
      <c r="H46" s="128"/>
      <c r="I46" s="1"/>
      <c r="J46" s="1"/>
      <c r="K46" s="1"/>
    </row>
  </sheetData>
  <mergeCells count="20">
    <mergeCell ref="C43:D43"/>
    <mergeCell ref="B42:C42"/>
    <mergeCell ref="B9:B11"/>
    <mergeCell ref="C9:G9"/>
    <mergeCell ref="C10:C11"/>
    <mergeCell ref="D10:D11"/>
    <mergeCell ref="A6:B6"/>
    <mergeCell ref="A3:K3"/>
    <mergeCell ref="J9:J11"/>
    <mergeCell ref="K9:K11"/>
    <mergeCell ref="E10:G10"/>
    <mergeCell ref="H10:H11"/>
    <mergeCell ref="I10:I11"/>
    <mergeCell ref="A7:C7"/>
    <mergeCell ref="A9:A11"/>
    <mergeCell ref="H9:I9"/>
    <mergeCell ref="F43:G43"/>
    <mergeCell ref="F46:G46"/>
    <mergeCell ref="I6:K6"/>
    <mergeCell ref="I1:K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 J13 B15:J16 J21 B23:J25 B32:J33 B35:J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J28 B30:J31">
      <formula1>0</formula1>
      <formula2>9999999999999990</formula2>
    </dataValidation>
  </dataValidations>
  <printOptions/>
  <pageMargins left="0.3937007874015748" right="0" top="0.984251968503937" bottom="0" header="0.5118110236220472" footer="0.5118110236220472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2"/>
  <sheetViews>
    <sheetView workbookViewId="0" topLeftCell="A19">
      <selection activeCell="J39" sqref="J39"/>
    </sheetView>
  </sheetViews>
  <sheetFormatPr defaultColWidth="9.140625" defaultRowHeight="12.75"/>
  <cols>
    <col min="1" max="1" width="17.00390625" style="44" customWidth="1"/>
    <col min="2" max="3" width="8.00390625" style="44" customWidth="1"/>
    <col min="4" max="4" width="8.8515625" style="44" customWidth="1"/>
    <col min="5" max="5" width="8.140625" style="44" customWidth="1"/>
    <col min="6" max="6" width="7.7109375" style="44" customWidth="1"/>
    <col min="7" max="7" width="7.28125" style="44" customWidth="1"/>
    <col min="8" max="8" width="8.57421875" style="44" customWidth="1"/>
    <col min="9" max="9" width="7.28125" style="44" customWidth="1"/>
    <col min="10" max="10" width="8.140625" style="44" customWidth="1"/>
    <col min="11" max="11" width="6.8515625" style="44" customWidth="1"/>
    <col min="12" max="12" width="7.28125" style="44" customWidth="1"/>
    <col min="13" max="13" width="7.7109375" style="44" customWidth="1"/>
    <col min="14" max="14" width="6.8515625" style="44" customWidth="1"/>
    <col min="15" max="15" width="8.7109375" style="44" customWidth="1"/>
    <col min="16" max="16" width="9.8515625" style="44" customWidth="1"/>
    <col min="17" max="16384" width="9.140625" style="44" customWidth="1"/>
  </cols>
  <sheetData>
    <row r="1" spans="13:16" ht="12.75">
      <c r="M1" s="371" t="s">
        <v>309</v>
      </c>
      <c r="N1" s="371"/>
      <c r="O1" s="371"/>
      <c r="P1" s="371"/>
    </row>
    <row r="3" spans="1:16" ht="15">
      <c r="A3" s="179"/>
      <c r="B3" s="180"/>
      <c r="C3" s="180"/>
      <c r="D3" s="180"/>
      <c r="E3" s="180"/>
      <c r="F3" s="180"/>
      <c r="G3" s="181" t="s">
        <v>358</v>
      </c>
      <c r="H3" s="182"/>
      <c r="I3" s="180"/>
      <c r="J3" s="180"/>
      <c r="K3" s="180"/>
      <c r="L3" s="180"/>
      <c r="M3" s="180"/>
      <c r="N3" s="180"/>
      <c r="O3" s="180"/>
      <c r="P3" s="180"/>
    </row>
    <row r="4" spans="1:16" ht="14.25">
      <c r="A4" s="183"/>
      <c r="B4" s="183"/>
      <c r="C4" s="183"/>
      <c r="D4" s="183"/>
      <c r="E4" s="183"/>
      <c r="F4" s="372" t="s">
        <v>359</v>
      </c>
      <c r="G4" s="372"/>
      <c r="H4" s="372"/>
      <c r="I4" s="183"/>
      <c r="J4" s="183"/>
      <c r="K4" s="49"/>
      <c r="L4" s="49"/>
      <c r="M4" s="49"/>
      <c r="N4" s="49"/>
      <c r="O4" s="49"/>
      <c r="P4" s="49"/>
    </row>
    <row r="5" spans="1:16" ht="14.25">
      <c r="A5" s="183"/>
      <c r="B5" s="183"/>
      <c r="C5" s="183"/>
      <c r="D5" s="183"/>
      <c r="E5" s="183"/>
      <c r="F5" s="184"/>
      <c r="G5" s="184"/>
      <c r="H5" s="184"/>
      <c r="I5" s="183"/>
      <c r="J5" s="183"/>
      <c r="K5" s="49"/>
      <c r="L5" s="49"/>
      <c r="M5" s="49"/>
      <c r="N5" s="49"/>
      <c r="O5" s="49"/>
      <c r="P5" s="49"/>
    </row>
    <row r="6" spans="1:16" ht="14.25">
      <c r="A6" s="183"/>
      <c r="B6" s="183"/>
      <c r="C6" s="183"/>
      <c r="D6" s="183"/>
      <c r="E6" s="183"/>
      <c r="F6" s="184"/>
      <c r="G6" s="184"/>
      <c r="H6" s="184"/>
      <c r="I6" s="183"/>
      <c r="J6" s="183"/>
      <c r="K6" s="49"/>
      <c r="L6" s="49"/>
      <c r="M6" s="49"/>
      <c r="N6" s="49"/>
      <c r="O6" s="49"/>
      <c r="P6" s="49"/>
    </row>
    <row r="7" spans="1:16" s="36" customFormat="1" ht="12.75">
      <c r="A7" s="185" t="str">
        <f>'справка № 1ИД-БАЛАНС'!A6:B6</f>
        <v>Наименование на ДФ: "КД АКЦИИ БЪЛГАРИЯ"</v>
      </c>
      <c r="B7" s="185"/>
      <c r="C7" s="166"/>
      <c r="D7" s="125"/>
      <c r="E7" s="166"/>
      <c r="F7" s="166"/>
      <c r="M7" s="378" t="s">
        <v>376</v>
      </c>
      <c r="N7" s="378"/>
      <c r="O7" s="378"/>
      <c r="P7" s="378"/>
    </row>
    <row r="8" spans="1:6" s="36" customFormat="1" ht="12.75">
      <c r="A8" s="392" t="str">
        <f>'справка № 1ИД-БАЛАНС'!A7:B7</f>
        <v>Дата: 31.12.2007</v>
      </c>
      <c r="B8" s="392"/>
      <c r="C8" s="171"/>
      <c r="E8" s="166"/>
      <c r="F8" s="166"/>
    </row>
    <row r="9" spans="1:16" ht="12.75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189" t="s">
        <v>126</v>
      </c>
    </row>
    <row r="10" spans="1:16" s="191" customFormat="1" ht="39" customHeight="1">
      <c r="A10" s="369" t="s">
        <v>91</v>
      </c>
      <c r="B10" s="190" t="s">
        <v>215</v>
      </c>
      <c r="C10" s="190"/>
      <c r="D10" s="190"/>
      <c r="E10" s="190"/>
      <c r="F10" s="190" t="s">
        <v>216</v>
      </c>
      <c r="G10" s="190"/>
      <c r="H10" s="369" t="s">
        <v>248</v>
      </c>
      <c r="I10" s="190" t="s">
        <v>249</v>
      </c>
      <c r="J10" s="190"/>
      <c r="K10" s="190"/>
      <c r="L10" s="190"/>
      <c r="M10" s="190" t="s">
        <v>216</v>
      </c>
      <c r="N10" s="190"/>
      <c r="O10" s="369" t="s">
        <v>217</v>
      </c>
      <c r="P10" s="369" t="s">
        <v>218</v>
      </c>
    </row>
    <row r="11" spans="1:16" s="191" customFormat="1" ht="63.75">
      <c r="A11" s="370"/>
      <c r="B11" s="192" t="s">
        <v>219</v>
      </c>
      <c r="C11" s="192" t="s">
        <v>220</v>
      </c>
      <c r="D11" s="192" t="s">
        <v>221</v>
      </c>
      <c r="E11" s="192" t="s">
        <v>222</v>
      </c>
      <c r="F11" s="192" t="s">
        <v>109</v>
      </c>
      <c r="G11" s="192" t="s">
        <v>110</v>
      </c>
      <c r="H11" s="370"/>
      <c r="I11" s="192" t="s">
        <v>219</v>
      </c>
      <c r="J11" s="192" t="s">
        <v>223</v>
      </c>
      <c r="K11" s="192" t="s">
        <v>224</v>
      </c>
      <c r="L11" s="192" t="s">
        <v>225</v>
      </c>
      <c r="M11" s="192" t="s">
        <v>109</v>
      </c>
      <c r="N11" s="192" t="s">
        <v>110</v>
      </c>
      <c r="O11" s="370"/>
      <c r="P11" s="370"/>
    </row>
    <row r="12" spans="1:16" s="191" customFormat="1" ht="12.75">
      <c r="A12" s="193" t="s">
        <v>6</v>
      </c>
      <c r="B12" s="192">
        <v>1</v>
      </c>
      <c r="C12" s="192">
        <v>2</v>
      </c>
      <c r="D12" s="192">
        <v>3</v>
      </c>
      <c r="E12" s="192">
        <v>4</v>
      </c>
      <c r="F12" s="192">
        <v>5</v>
      </c>
      <c r="G12" s="192">
        <v>6</v>
      </c>
      <c r="H12" s="192">
        <v>7</v>
      </c>
      <c r="I12" s="192">
        <v>8</v>
      </c>
      <c r="J12" s="192">
        <v>9</v>
      </c>
      <c r="K12" s="192">
        <v>10</v>
      </c>
      <c r="L12" s="192">
        <v>11</v>
      </c>
      <c r="M12" s="192">
        <v>12</v>
      </c>
      <c r="N12" s="192">
        <v>13</v>
      </c>
      <c r="O12" s="192">
        <v>14</v>
      </c>
      <c r="P12" s="192">
        <v>15</v>
      </c>
    </row>
    <row r="13" spans="1:16" ht="34.5" customHeight="1">
      <c r="A13" s="194" t="s">
        <v>240</v>
      </c>
      <c r="B13" s="51"/>
      <c r="C13" s="51"/>
      <c r="D13" s="51"/>
      <c r="E13" s="52"/>
      <c r="F13" s="53"/>
      <c r="G13" s="53"/>
      <c r="H13" s="52"/>
      <c r="I13" s="53"/>
      <c r="J13" s="53"/>
      <c r="K13" s="53"/>
      <c r="L13" s="52"/>
      <c r="M13" s="53"/>
      <c r="N13" s="53"/>
      <c r="O13" s="52"/>
      <c r="P13" s="52"/>
    </row>
    <row r="14" spans="1:26" ht="29.25" customHeight="1">
      <c r="A14" s="195" t="s">
        <v>47</v>
      </c>
      <c r="B14" s="54"/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38.25">
      <c r="A15" s="195" t="s">
        <v>250</v>
      </c>
      <c r="B15" s="56"/>
      <c r="C15" s="56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5.5">
      <c r="A16" s="195" t="s">
        <v>226</v>
      </c>
      <c r="B16" s="58"/>
      <c r="C16" s="58"/>
      <c r="D16" s="58"/>
      <c r="E16" s="52"/>
      <c r="F16" s="59"/>
      <c r="G16" s="59"/>
      <c r="H16" s="52"/>
      <c r="I16" s="59"/>
      <c r="J16" s="59"/>
      <c r="K16" s="59"/>
      <c r="L16" s="57"/>
      <c r="M16" s="59"/>
      <c r="N16" s="59"/>
      <c r="O16" s="57"/>
      <c r="P16" s="52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41.25" customHeight="1">
      <c r="A17" s="56" t="s">
        <v>246</v>
      </c>
      <c r="B17" s="58"/>
      <c r="C17" s="58"/>
      <c r="D17" s="58"/>
      <c r="E17" s="52"/>
      <c r="F17" s="59"/>
      <c r="G17" s="59"/>
      <c r="H17" s="52"/>
      <c r="I17" s="59"/>
      <c r="J17" s="59"/>
      <c r="K17" s="59"/>
      <c r="L17" s="57"/>
      <c r="M17" s="59"/>
      <c r="N17" s="59"/>
      <c r="O17" s="57"/>
      <c r="P17" s="52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1" customHeight="1">
      <c r="A18" s="195" t="s">
        <v>247</v>
      </c>
      <c r="B18" s="58"/>
      <c r="C18" s="58"/>
      <c r="D18" s="58"/>
      <c r="E18" s="57"/>
      <c r="F18" s="59"/>
      <c r="G18" s="59"/>
      <c r="H18" s="57"/>
      <c r="I18" s="59"/>
      <c r="J18" s="59"/>
      <c r="K18" s="59"/>
      <c r="L18" s="57"/>
      <c r="M18" s="59"/>
      <c r="N18" s="59"/>
      <c r="O18" s="57"/>
      <c r="P18" s="57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6.5" customHeight="1">
      <c r="A19" s="195" t="s">
        <v>22</v>
      </c>
      <c r="B19" s="58"/>
      <c r="C19" s="58"/>
      <c r="D19" s="58"/>
      <c r="E19" s="57"/>
      <c r="F19" s="59"/>
      <c r="G19" s="59"/>
      <c r="H19" s="57"/>
      <c r="I19" s="59"/>
      <c r="J19" s="59"/>
      <c r="K19" s="59"/>
      <c r="L19" s="57"/>
      <c r="M19" s="59"/>
      <c r="N19" s="59"/>
      <c r="O19" s="57"/>
      <c r="P19" s="57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196" t="s">
        <v>211</v>
      </c>
      <c r="B20" s="60"/>
      <c r="C20" s="71"/>
      <c r="D20" s="71"/>
      <c r="E20" s="72"/>
      <c r="F20" s="72"/>
      <c r="G20" s="72"/>
      <c r="H20" s="72"/>
      <c r="I20" s="61"/>
      <c r="J20" s="61"/>
      <c r="K20" s="61"/>
      <c r="L20" s="57"/>
      <c r="M20" s="61"/>
      <c r="N20" s="61"/>
      <c r="O20" s="57"/>
      <c r="P20" s="72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47" customFormat="1" ht="46.5" customHeight="1">
      <c r="A21" s="197" t="s">
        <v>241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7" customFormat="1" ht="12.75">
      <c r="A22" s="198" t="s">
        <v>242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7" customFormat="1" ht="29.25" customHeight="1">
      <c r="A23" s="198" t="s">
        <v>243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7" customFormat="1" ht="30.75" customHeight="1">
      <c r="A24" s="198" t="s">
        <v>244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7" customFormat="1" ht="12.75">
      <c r="A25" s="198" t="s">
        <v>35</v>
      </c>
      <c r="B25" s="59"/>
      <c r="C25" s="59"/>
      <c r="D25" s="59"/>
      <c r="E25" s="62"/>
      <c r="F25" s="59"/>
      <c r="G25" s="59"/>
      <c r="H25" s="62"/>
      <c r="I25" s="59"/>
      <c r="J25" s="59"/>
      <c r="K25" s="59"/>
      <c r="L25" s="62"/>
      <c r="M25" s="59"/>
      <c r="N25" s="59"/>
      <c r="O25" s="62"/>
      <c r="P25" s="62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7" customFormat="1" ht="12.75">
      <c r="A26" s="196" t="s">
        <v>227</v>
      </c>
      <c r="B26" s="59"/>
      <c r="C26" s="59"/>
      <c r="D26" s="59"/>
      <c r="E26" s="62"/>
      <c r="F26" s="59"/>
      <c r="G26" s="59"/>
      <c r="H26" s="62"/>
      <c r="I26" s="59"/>
      <c r="J26" s="59"/>
      <c r="K26" s="59"/>
      <c r="L26" s="62"/>
      <c r="M26" s="59"/>
      <c r="N26" s="59"/>
      <c r="O26" s="62"/>
      <c r="P26" s="62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85" customFormat="1" ht="31.5" customHeight="1">
      <c r="A27" s="197" t="s">
        <v>245</v>
      </c>
      <c r="B27" s="86"/>
      <c r="C27" s="86">
        <v>0</v>
      </c>
      <c r="D27" s="86"/>
      <c r="E27" s="87">
        <f>B27</f>
        <v>0</v>
      </c>
      <c r="F27" s="86"/>
      <c r="G27" s="86"/>
      <c r="H27" s="88">
        <f>H28</f>
        <v>0</v>
      </c>
      <c r="I27" s="86"/>
      <c r="J27" s="86"/>
      <c r="K27" s="86"/>
      <c r="L27" s="87">
        <f>I27+J27</f>
        <v>0</v>
      </c>
      <c r="M27" s="86"/>
      <c r="N27" s="86"/>
      <c r="O27" s="87">
        <f>L27</f>
        <v>0</v>
      </c>
      <c r="P27" s="89">
        <f>H27-O27</f>
        <v>0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s="85" customFormat="1" ht="12.75">
      <c r="A28" s="199"/>
      <c r="B28" s="81"/>
      <c r="C28" s="81">
        <v>0</v>
      </c>
      <c r="D28" s="81"/>
      <c r="E28" s="82"/>
      <c r="F28" s="81"/>
      <c r="G28" s="81"/>
      <c r="H28" s="81"/>
      <c r="I28" s="81">
        <f>I27</f>
        <v>0</v>
      </c>
      <c r="J28" s="81">
        <f>J27</f>
        <v>0</v>
      </c>
      <c r="K28" s="81"/>
      <c r="L28" s="83">
        <f>SUM(I28:K28)</f>
        <v>0</v>
      </c>
      <c r="M28" s="81"/>
      <c r="N28" s="81"/>
      <c r="O28" s="83">
        <f>SUM(O27)</f>
        <v>0</v>
      </c>
      <c r="P28" s="83">
        <f>SUM(P27)</f>
        <v>0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2.75">
      <c r="A29" s="196" t="s">
        <v>228</v>
      </c>
      <c r="B29" s="63">
        <f>B27+B19</f>
        <v>0</v>
      </c>
      <c r="C29" s="63">
        <f>C16+C17</f>
        <v>0</v>
      </c>
      <c r="D29" s="63">
        <f aca="true" t="shared" si="0" ref="D29:O29">D27+D21+D20</f>
        <v>0</v>
      </c>
      <c r="E29" s="63">
        <f>E20</f>
        <v>0</v>
      </c>
      <c r="F29" s="63">
        <f t="shared" si="0"/>
        <v>0</v>
      </c>
      <c r="G29" s="63">
        <f t="shared" si="0"/>
        <v>0</v>
      </c>
      <c r="H29" s="63">
        <f>H20+H28</f>
        <v>0</v>
      </c>
      <c r="I29" s="63">
        <f t="shared" si="0"/>
        <v>0</v>
      </c>
      <c r="J29" s="63">
        <f t="shared" si="0"/>
        <v>0</v>
      </c>
      <c r="K29" s="63">
        <f t="shared" si="0"/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0</v>
      </c>
      <c r="P29" s="63">
        <f>P20+P28</f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20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20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200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16" ht="12">
      <c r="A33" s="201"/>
      <c r="B33" s="28"/>
      <c r="C33" s="2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4" s="128" customFormat="1" ht="12.75">
      <c r="A34" s="128" t="str">
        <f>'справка № 1ИД-БАЛАНС'!A59</f>
        <v>Дата: 31.01.2008</v>
      </c>
      <c r="B34" s="382"/>
      <c r="C34" s="382"/>
      <c r="G34" s="125"/>
      <c r="H34" s="382" t="s">
        <v>366</v>
      </c>
      <c r="I34" s="382"/>
      <c r="L34" s="125"/>
      <c r="M34" s="161" t="s">
        <v>450</v>
      </c>
      <c r="N34" s="125"/>
    </row>
    <row r="35" spans="3:16" s="36" customFormat="1" ht="12.75">
      <c r="C35" s="382"/>
      <c r="D35" s="382"/>
      <c r="I35" s="125"/>
      <c r="J35" s="125" t="s">
        <v>389</v>
      </c>
      <c r="M35" s="161" t="s">
        <v>388</v>
      </c>
      <c r="N35" s="125"/>
      <c r="O35" s="125"/>
      <c r="P35" s="177"/>
    </row>
    <row r="36" spans="1:16" ht="12.75">
      <c r="A36" s="202"/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141" t="s">
        <v>450</v>
      </c>
      <c r="N36" s="49"/>
      <c r="O36" s="49"/>
      <c r="P36" s="49"/>
    </row>
    <row r="37" spans="1:16" ht="12.75">
      <c r="A37" s="201"/>
      <c r="B37" s="48"/>
      <c r="C37" s="48"/>
      <c r="D37" s="48"/>
      <c r="E37" s="49"/>
      <c r="F37" s="49"/>
      <c r="G37" s="49"/>
      <c r="H37" s="49"/>
      <c r="I37" s="49"/>
      <c r="J37" s="49"/>
      <c r="K37" s="361"/>
      <c r="L37" s="361"/>
      <c r="M37" s="360" t="s">
        <v>449</v>
      </c>
      <c r="N37" s="49"/>
      <c r="O37" s="49"/>
      <c r="P37" s="49"/>
    </row>
    <row r="38" spans="1:16" ht="12">
      <c r="A38" s="49"/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2">
      <c r="A39" s="49"/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2">
      <c r="A40" s="49"/>
      <c r="B40" s="48"/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4" ht="12">
      <c r="B41" s="50"/>
      <c r="C41" s="50"/>
      <c r="D41" s="50"/>
    </row>
    <row r="42" spans="2:4" ht="12">
      <c r="B42" s="50"/>
      <c r="C42" s="50"/>
      <c r="D42" s="50"/>
    </row>
    <row r="43" spans="2:4" ht="12">
      <c r="B43" s="50"/>
      <c r="C43" s="50"/>
      <c r="D43" s="50"/>
    </row>
    <row r="44" spans="2:4" ht="12">
      <c r="B44" s="50"/>
      <c r="C44" s="50"/>
      <c r="D44" s="50"/>
    </row>
    <row r="45" spans="2:4" ht="12">
      <c r="B45" s="50"/>
      <c r="C45" s="50"/>
      <c r="D45" s="50"/>
    </row>
    <row r="46" spans="2:4" ht="12">
      <c r="B46" s="50"/>
      <c r="C46" s="50"/>
      <c r="D46" s="50"/>
    </row>
    <row r="47" spans="2:4" ht="12">
      <c r="B47" s="50"/>
      <c r="C47" s="50"/>
      <c r="D47" s="50"/>
    </row>
    <row r="48" spans="2:4" ht="12">
      <c r="B48" s="50"/>
      <c r="C48" s="50"/>
      <c r="D48" s="50"/>
    </row>
    <row r="49" spans="2:4" ht="12">
      <c r="B49" s="50"/>
      <c r="C49" s="50"/>
      <c r="D49" s="50"/>
    </row>
    <row r="50" spans="2:4" ht="12">
      <c r="B50" s="50"/>
      <c r="C50" s="50"/>
      <c r="D50" s="50"/>
    </row>
    <row r="51" spans="2:4" ht="12">
      <c r="B51" s="50"/>
      <c r="C51" s="50"/>
      <c r="D51" s="50"/>
    </row>
    <row r="52" spans="2:4" ht="12">
      <c r="B52" s="50"/>
      <c r="C52" s="50"/>
      <c r="D52" s="50"/>
    </row>
    <row r="53" spans="2:4" ht="12">
      <c r="B53" s="50"/>
      <c r="C53" s="50"/>
      <c r="D53" s="50"/>
    </row>
    <row r="54" spans="2:4" ht="12">
      <c r="B54" s="50"/>
      <c r="C54" s="50"/>
      <c r="D54" s="50"/>
    </row>
    <row r="55" spans="2:4" ht="12">
      <c r="B55" s="50"/>
      <c r="C55" s="50"/>
      <c r="D55" s="50"/>
    </row>
    <row r="56" spans="2:4" ht="12">
      <c r="B56" s="50"/>
      <c r="C56" s="50"/>
      <c r="D56" s="50"/>
    </row>
    <row r="57" spans="2:4" ht="12">
      <c r="B57" s="50"/>
      <c r="C57" s="50"/>
      <c r="D57" s="50"/>
    </row>
    <row r="58" spans="3:4" ht="12">
      <c r="C58" s="50"/>
      <c r="D58" s="50"/>
    </row>
    <row r="59" spans="3:4" ht="12">
      <c r="C59" s="50"/>
      <c r="D59" s="50"/>
    </row>
    <row r="60" spans="3:4" ht="12">
      <c r="C60" s="50"/>
      <c r="D60" s="50"/>
    </row>
    <row r="61" spans="3:4" ht="12">
      <c r="C61" s="50"/>
      <c r="D61" s="50"/>
    </row>
    <row r="62" spans="3:4" ht="12">
      <c r="C62" s="50"/>
      <c r="D62" s="50"/>
    </row>
    <row r="63" spans="3:4" ht="12">
      <c r="C63" s="50"/>
      <c r="D63" s="50"/>
    </row>
    <row r="64" spans="3:4" ht="12">
      <c r="C64" s="50"/>
      <c r="D64" s="50"/>
    </row>
    <row r="65" spans="3:4" ht="12">
      <c r="C65" s="50"/>
      <c r="D65" s="50"/>
    </row>
    <row r="66" spans="3:4" ht="12">
      <c r="C66" s="50"/>
      <c r="D66" s="50"/>
    </row>
    <row r="67" spans="3:4" ht="12">
      <c r="C67" s="50"/>
      <c r="D67" s="50"/>
    </row>
    <row r="68" spans="3:4" ht="12">
      <c r="C68" s="50"/>
      <c r="D68" s="50"/>
    </row>
    <row r="69" spans="3:4" ht="12">
      <c r="C69" s="50"/>
      <c r="D69" s="50"/>
    </row>
    <row r="70" spans="3:4" ht="12">
      <c r="C70" s="50"/>
      <c r="D70" s="50"/>
    </row>
    <row r="71" spans="3:4" ht="12">
      <c r="C71" s="50"/>
      <c r="D71" s="50"/>
    </row>
    <row r="72" spans="3:4" ht="12">
      <c r="C72" s="50"/>
      <c r="D72" s="50"/>
    </row>
    <row r="73" spans="3:4" ht="12">
      <c r="C73" s="50"/>
      <c r="D73" s="50"/>
    </row>
    <row r="74" spans="3:4" ht="12">
      <c r="C74" s="50"/>
      <c r="D74" s="50"/>
    </row>
    <row r="75" spans="3:4" ht="12">
      <c r="C75" s="50"/>
      <c r="D75" s="50"/>
    </row>
    <row r="76" spans="3:4" ht="12">
      <c r="C76" s="50"/>
      <c r="D76" s="50"/>
    </row>
    <row r="77" spans="3:4" ht="12">
      <c r="C77" s="50"/>
      <c r="D77" s="50"/>
    </row>
    <row r="78" spans="3:4" ht="12">
      <c r="C78" s="50"/>
      <c r="D78" s="50"/>
    </row>
    <row r="79" spans="3:4" ht="12">
      <c r="C79" s="50"/>
      <c r="D79" s="50"/>
    </row>
    <row r="80" spans="3:4" ht="12">
      <c r="C80" s="50"/>
      <c r="D80" s="50"/>
    </row>
    <row r="81" spans="3:4" ht="12">
      <c r="C81" s="50"/>
      <c r="D81" s="50"/>
    </row>
    <row r="82" spans="3:4" ht="12">
      <c r="C82" s="50"/>
      <c r="D82" s="50"/>
    </row>
    <row r="83" spans="3:4" ht="12">
      <c r="C83" s="50"/>
      <c r="D83" s="50"/>
    </row>
    <row r="84" spans="3:4" ht="12">
      <c r="C84" s="50"/>
      <c r="D84" s="50"/>
    </row>
    <row r="85" spans="3:4" ht="12">
      <c r="C85" s="50"/>
      <c r="D85" s="50"/>
    </row>
    <row r="86" spans="3:4" ht="12">
      <c r="C86" s="50"/>
      <c r="D86" s="50"/>
    </row>
    <row r="87" spans="3:4" ht="12">
      <c r="C87" s="50"/>
      <c r="D87" s="50"/>
    </row>
    <row r="88" spans="3:4" ht="12">
      <c r="C88" s="50"/>
      <c r="D88" s="50"/>
    </row>
    <row r="89" spans="3:4" ht="12">
      <c r="C89" s="50"/>
      <c r="D89" s="50"/>
    </row>
    <row r="90" spans="3:4" ht="12">
      <c r="C90" s="50"/>
      <c r="D90" s="50"/>
    </row>
    <row r="91" spans="3:4" ht="12">
      <c r="C91" s="50"/>
      <c r="D91" s="50"/>
    </row>
    <row r="92" spans="3:4" ht="12">
      <c r="C92" s="50"/>
      <c r="D92" s="50"/>
    </row>
    <row r="93" spans="3:4" ht="12">
      <c r="C93" s="50"/>
      <c r="D93" s="50"/>
    </row>
    <row r="94" spans="3:4" ht="12">
      <c r="C94" s="50"/>
      <c r="D94" s="50"/>
    </row>
    <row r="95" spans="3:4" ht="12">
      <c r="C95" s="50"/>
      <c r="D95" s="50"/>
    </row>
    <row r="96" spans="3:4" ht="12">
      <c r="C96" s="50"/>
      <c r="D96" s="50"/>
    </row>
    <row r="97" spans="3:4" ht="12">
      <c r="C97" s="50"/>
      <c r="D97" s="50"/>
    </row>
    <row r="98" spans="3:4" ht="12">
      <c r="C98" s="50"/>
      <c r="D98" s="50"/>
    </row>
    <row r="99" spans="3:4" ht="12">
      <c r="C99" s="50"/>
      <c r="D99" s="50"/>
    </row>
    <row r="100" spans="3:4" ht="12">
      <c r="C100" s="50"/>
      <c r="D100" s="50"/>
    </row>
    <row r="101" spans="3:4" ht="12">
      <c r="C101" s="50"/>
      <c r="D101" s="50"/>
    </row>
    <row r="102" spans="3:4" ht="12">
      <c r="C102" s="50"/>
      <c r="D102" s="50"/>
    </row>
    <row r="103" spans="3:4" ht="12">
      <c r="C103" s="50"/>
      <c r="D103" s="50"/>
    </row>
    <row r="104" spans="3:4" ht="12">
      <c r="C104" s="50"/>
      <c r="D104" s="50"/>
    </row>
    <row r="105" spans="3:4" ht="12">
      <c r="C105" s="50"/>
      <c r="D105" s="50"/>
    </row>
    <row r="106" spans="3:4" ht="12">
      <c r="C106" s="50"/>
      <c r="D106" s="50"/>
    </row>
    <row r="107" spans="3:4" ht="12">
      <c r="C107" s="50"/>
      <c r="D107" s="50"/>
    </row>
    <row r="108" spans="3:4" ht="12">
      <c r="C108" s="50"/>
      <c r="D108" s="50"/>
    </row>
    <row r="109" spans="3:4" ht="12">
      <c r="C109" s="50"/>
      <c r="D109" s="50"/>
    </row>
    <row r="110" spans="3:4" ht="12">
      <c r="C110" s="50"/>
      <c r="D110" s="50"/>
    </row>
    <row r="111" spans="3:4" ht="12">
      <c r="C111" s="50"/>
      <c r="D111" s="50"/>
    </row>
    <row r="112" spans="3:4" ht="12">
      <c r="C112" s="50"/>
      <c r="D112" s="50"/>
    </row>
    <row r="113" spans="3:4" ht="12">
      <c r="C113" s="50"/>
      <c r="D113" s="50"/>
    </row>
    <row r="114" spans="3:4" ht="12">
      <c r="C114" s="50"/>
      <c r="D114" s="50"/>
    </row>
    <row r="115" spans="3:4" ht="12">
      <c r="C115" s="50"/>
      <c r="D115" s="50"/>
    </row>
    <row r="116" spans="3:4" ht="12">
      <c r="C116" s="50"/>
      <c r="D116" s="50"/>
    </row>
    <row r="117" spans="3:4" ht="12">
      <c r="C117" s="50"/>
      <c r="D117" s="50"/>
    </row>
    <row r="118" spans="3:4" ht="12">
      <c r="C118" s="50"/>
      <c r="D118" s="50"/>
    </row>
    <row r="119" spans="3:4" ht="12">
      <c r="C119" s="50"/>
      <c r="D119" s="50"/>
    </row>
    <row r="120" spans="3:4" ht="12">
      <c r="C120" s="50"/>
      <c r="D120" s="50"/>
    </row>
    <row r="121" spans="3:4" ht="12">
      <c r="C121" s="50"/>
      <c r="D121" s="50"/>
    </row>
    <row r="122" spans="3:4" ht="12">
      <c r="C122" s="50"/>
      <c r="D122" s="50"/>
    </row>
    <row r="123" spans="3:4" ht="12">
      <c r="C123" s="50"/>
      <c r="D123" s="50"/>
    </row>
    <row r="124" spans="3:4" ht="12">
      <c r="C124" s="50"/>
      <c r="D124" s="50"/>
    </row>
    <row r="125" spans="3:4" ht="12">
      <c r="C125" s="50"/>
      <c r="D125" s="50"/>
    </row>
    <row r="126" spans="3:4" ht="12">
      <c r="C126" s="50"/>
      <c r="D126" s="50"/>
    </row>
    <row r="127" spans="3:4" ht="12">
      <c r="C127" s="50"/>
      <c r="D127" s="50"/>
    </row>
    <row r="128" spans="3:4" ht="12">
      <c r="C128" s="50"/>
      <c r="D128" s="50"/>
    </row>
    <row r="129" spans="3:4" ht="12">
      <c r="C129" s="50"/>
      <c r="D129" s="50"/>
    </row>
    <row r="130" spans="3:4" ht="12">
      <c r="C130" s="50"/>
      <c r="D130" s="50"/>
    </row>
    <row r="131" spans="3:4" ht="12">
      <c r="C131" s="50"/>
      <c r="D131" s="50"/>
    </row>
    <row r="132" spans="3:4" ht="12">
      <c r="C132" s="50"/>
      <c r="D132" s="50"/>
    </row>
    <row r="133" spans="3:4" ht="12">
      <c r="C133" s="50"/>
      <c r="D133" s="50"/>
    </row>
    <row r="134" spans="3:4" ht="12">
      <c r="C134" s="50"/>
      <c r="D134" s="50"/>
    </row>
    <row r="135" spans="3:4" ht="12">
      <c r="C135" s="50"/>
      <c r="D135" s="50"/>
    </row>
    <row r="136" spans="3:4" ht="12">
      <c r="C136" s="50"/>
      <c r="D136" s="50"/>
    </row>
    <row r="137" spans="3:4" ht="12">
      <c r="C137" s="50"/>
      <c r="D137" s="50"/>
    </row>
    <row r="138" spans="3:4" ht="12">
      <c r="C138" s="50"/>
      <c r="D138" s="50"/>
    </row>
    <row r="139" spans="3:4" ht="12">
      <c r="C139" s="50"/>
      <c r="D139" s="50"/>
    </row>
    <row r="140" spans="3:4" ht="12">
      <c r="C140" s="50"/>
      <c r="D140" s="50"/>
    </row>
    <row r="141" spans="3:4" ht="12">
      <c r="C141" s="50"/>
      <c r="D141" s="50"/>
    </row>
    <row r="142" spans="3:4" ht="12">
      <c r="C142" s="50"/>
      <c r="D142" s="50"/>
    </row>
    <row r="143" spans="3:4" ht="12">
      <c r="C143" s="50"/>
      <c r="D143" s="50"/>
    </row>
    <row r="144" spans="3:4" ht="12">
      <c r="C144" s="50"/>
      <c r="D144" s="50"/>
    </row>
    <row r="145" spans="3:4" ht="12">
      <c r="C145" s="50"/>
      <c r="D145" s="50"/>
    </row>
    <row r="146" spans="3:4" ht="12">
      <c r="C146" s="50"/>
      <c r="D146" s="50"/>
    </row>
    <row r="147" spans="3:4" ht="12">
      <c r="C147" s="50"/>
      <c r="D147" s="50"/>
    </row>
    <row r="148" spans="3:4" ht="12">
      <c r="C148" s="50"/>
      <c r="D148" s="50"/>
    </row>
    <row r="149" spans="3:4" ht="12">
      <c r="C149" s="50"/>
      <c r="D149" s="50"/>
    </row>
    <row r="150" spans="3:4" ht="12">
      <c r="C150" s="50"/>
      <c r="D150" s="50"/>
    </row>
    <row r="151" spans="3:4" ht="12">
      <c r="C151" s="50"/>
      <c r="D151" s="50"/>
    </row>
    <row r="152" spans="3:4" ht="12">
      <c r="C152" s="50"/>
      <c r="D152" s="50"/>
    </row>
    <row r="153" spans="3:4" ht="12">
      <c r="C153" s="50"/>
      <c r="D153" s="50"/>
    </row>
    <row r="154" spans="3:4" ht="12">
      <c r="C154" s="50"/>
      <c r="D154" s="50"/>
    </row>
    <row r="155" spans="3:4" ht="12">
      <c r="C155" s="50"/>
      <c r="D155" s="50"/>
    </row>
    <row r="156" spans="3:4" ht="12">
      <c r="C156" s="50"/>
      <c r="D156" s="50"/>
    </row>
    <row r="157" spans="3:4" ht="12">
      <c r="C157" s="50"/>
      <c r="D157" s="50"/>
    </row>
    <row r="158" spans="3:4" ht="12">
      <c r="C158" s="50"/>
      <c r="D158" s="50"/>
    </row>
    <row r="159" spans="3:4" ht="12">
      <c r="C159" s="50"/>
      <c r="D159" s="50"/>
    </row>
    <row r="160" spans="3:4" ht="12">
      <c r="C160" s="50"/>
      <c r="D160" s="50"/>
    </row>
    <row r="161" spans="3:4" ht="12">
      <c r="C161" s="50"/>
      <c r="D161" s="50"/>
    </row>
    <row r="162" spans="3:4" ht="12">
      <c r="C162" s="50"/>
      <c r="D162" s="50"/>
    </row>
    <row r="163" spans="3:4" ht="12">
      <c r="C163" s="50"/>
      <c r="D163" s="50"/>
    </row>
    <row r="164" spans="3:4" ht="12">
      <c r="C164" s="50"/>
      <c r="D164" s="50"/>
    </row>
    <row r="165" spans="3:4" ht="12">
      <c r="C165" s="50"/>
      <c r="D165" s="50"/>
    </row>
    <row r="166" spans="3:4" ht="12">
      <c r="C166" s="50"/>
      <c r="D166" s="50"/>
    </row>
    <row r="167" spans="3:4" ht="12">
      <c r="C167" s="50"/>
      <c r="D167" s="50"/>
    </row>
    <row r="168" spans="3:4" ht="12">
      <c r="C168" s="50"/>
      <c r="D168" s="50"/>
    </row>
    <row r="169" spans="3:4" ht="12">
      <c r="C169" s="50"/>
      <c r="D169" s="50"/>
    </row>
    <row r="170" spans="3:4" ht="12">
      <c r="C170" s="50"/>
      <c r="D170" s="50"/>
    </row>
    <row r="171" spans="3:4" ht="12">
      <c r="C171" s="50"/>
      <c r="D171" s="50"/>
    </row>
    <row r="172" spans="3:4" ht="12">
      <c r="C172" s="50"/>
      <c r="D172" s="50"/>
    </row>
    <row r="173" spans="3:4" ht="12">
      <c r="C173" s="50"/>
      <c r="D173" s="50"/>
    </row>
    <row r="174" spans="3:4" ht="12">
      <c r="C174" s="50"/>
      <c r="D174" s="50"/>
    </row>
    <row r="175" spans="3:4" ht="12">
      <c r="C175" s="50"/>
      <c r="D175" s="50"/>
    </row>
    <row r="176" spans="3:4" ht="12">
      <c r="C176" s="50"/>
      <c r="D176" s="50"/>
    </row>
    <row r="177" spans="3:4" ht="12">
      <c r="C177" s="50"/>
      <c r="D177" s="50"/>
    </row>
    <row r="178" spans="3:4" ht="12">
      <c r="C178" s="50"/>
      <c r="D178" s="50"/>
    </row>
    <row r="179" spans="3:4" ht="12">
      <c r="C179" s="50"/>
      <c r="D179" s="50"/>
    </row>
    <row r="180" spans="3:4" ht="12">
      <c r="C180" s="50"/>
      <c r="D180" s="50"/>
    </row>
    <row r="181" spans="3:4" ht="12">
      <c r="C181" s="50"/>
      <c r="D181" s="50"/>
    </row>
    <row r="182" spans="3:4" ht="12">
      <c r="C182" s="50"/>
      <c r="D182" s="50"/>
    </row>
    <row r="183" spans="3:4" ht="12">
      <c r="C183" s="50"/>
      <c r="D183" s="50"/>
    </row>
    <row r="184" spans="3:4" ht="12">
      <c r="C184" s="50"/>
      <c r="D184" s="50"/>
    </row>
    <row r="185" spans="3:4" ht="12">
      <c r="C185" s="50"/>
      <c r="D185" s="50"/>
    </row>
    <row r="186" spans="3:4" ht="12">
      <c r="C186" s="50"/>
      <c r="D186" s="50"/>
    </row>
    <row r="187" spans="3:4" ht="12">
      <c r="C187" s="50"/>
      <c r="D187" s="50"/>
    </row>
    <row r="188" spans="3:4" ht="12">
      <c r="C188" s="50"/>
      <c r="D188" s="50"/>
    </row>
    <row r="189" spans="3:4" ht="12">
      <c r="C189" s="50"/>
      <c r="D189" s="50"/>
    </row>
    <row r="190" spans="3:4" ht="12">
      <c r="C190" s="50"/>
      <c r="D190" s="50"/>
    </row>
    <row r="191" spans="3:4" ht="12">
      <c r="C191" s="50"/>
      <c r="D191" s="50"/>
    </row>
    <row r="192" spans="3:4" ht="12">
      <c r="C192" s="50"/>
      <c r="D192" s="50"/>
    </row>
    <row r="193" spans="3:4" ht="12">
      <c r="C193" s="50"/>
      <c r="D193" s="50"/>
    </row>
    <row r="194" spans="3:4" ht="12">
      <c r="C194" s="50"/>
      <c r="D194" s="50"/>
    </row>
    <row r="195" spans="3:4" ht="12">
      <c r="C195" s="50"/>
      <c r="D195" s="50"/>
    </row>
    <row r="196" spans="3:4" ht="12">
      <c r="C196" s="50"/>
      <c r="D196" s="50"/>
    </row>
    <row r="197" spans="3:4" ht="12">
      <c r="C197" s="50"/>
      <c r="D197" s="50"/>
    </row>
    <row r="198" spans="3:4" ht="12">
      <c r="C198" s="50"/>
      <c r="D198" s="50"/>
    </row>
    <row r="199" spans="3:4" ht="12">
      <c r="C199" s="50"/>
      <c r="D199" s="50"/>
    </row>
    <row r="200" spans="3:4" ht="12">
      <c r="C200" s="50"/>
      <c r="D200" s="50"/>
    </row>
    <row r="201" spans="3:4" ht="12">
      <c r="C201" s="50"/>
      <c r="D201" s="50"/>
    </row>
    <row r="202" spans="3:4" ht="12">
      <c r="C202" s="50"/>
      <c r="D202" s="50"/>
    </row>
    <row r="203" spans="3:4" ht="12">
      <c r="C203" s="50"/>
      <c r="D203" s="50"/>
    </row>
    <row r="204" spans="3:4" ht="12">
      <c r="C204" s="50"/>
      <c r="D204" s="50"/>
    </row>
    <row r="205" spans="3:4" ht="12">
      <c r="C205" s="50"/>
      <c r="D205" s="50"/>
    </row>
    <row r="206" spans="3:4" ht="12">
      <c r="C206" s="50"/>
      <c r="D206" s="50"/>
    </row>
    <row r="207" spans="3:4" ht="12">
      <c r="C207" s="50"/>
      <c r="D207" s="50"/>
    </row>
    <row r="208" spans="3:4" ht="12">
      <c r="C208" s="50"/>
      <c r="D208" s="50"/>
    </row>
    <row r="209" spans="3:4" ht="12">
      <c r="C209" s="50"/>
      <c r="D209" s="50"/>
    </row>
    <row r="210" spans="3:4" ht="12">
      <c r="C210" s="50"/>
      <c r="D210" s="50"/>
    </row>
    <row r="211" spans="3:4" ht="12">
      <c r="C211" s="50"/>
      <c r="D211" s="50"/>
    </row>
    <row r="212" spans="3:4" ht="12">
      <c r="C212" s="50"/>
      <c r="D212" s="50"/>
    </row>
    <row r="213" spans="3:4" ht="12">
      <c r="C213" s="50"/>
      <c r="D213" s="50"/>
    </row>
    <row r="214" spans="3:4" ht="12">
      <c r="C214" s="50"/>
      <c r="D214" s="50"/>
    </row>
    <row r="215" spans="3:4" ht="12">
      <c r="C215" s="50"/>
      <c r="D215" s="50"/>
    </row>
    <row r="216" spans="3:4" ht="12">
      <c r="C216" s="50"/>
      <c r="D216" s="50"/>
    </row>
    <row r="217" spans="3:4" ht="12">
      <c r="C217" s="50"/>
      <c r="D217" s="50"/>
    </row>
    <row r="218" spans="3:4" ht="12">
      <c r="C218" s="50"/>
      <c r="D218" s="50"/>
    </row>
    <row r="219" spans="3:4" ht="12">
      <c r="C219" s="50"/>
      <c r="D219" s="50"/>
    </row>
    <row r="220" spans="3:4" ht="12">
      <c r="C220" s="50"/>
      <c r="D220" s="50"/>
    </row>
    <row r="221" spans="3:4" ht="12">
      <c r="C221" s="50"/>
      <c r="D221" s="50"/>
    </row>
    <row r="222" spans="3:4" ht="12">
      <c r="C222" s="50"/>
      <c r="D222" s="50"/>
    </row>
  </sheetData>
  <mergeCells count="11">
    <mergeCell ref="M1:P1"/>
    <mergeCell ref="P10:P11"/>
    <mergeCell ref="A10:A11"/>
    <mergeCell ref="H10:H11"/>
    <mergeCell ref="F4:H4"/>
    <mergeCell ref="A8:B8"/>
    <mergeCell ref="M7:P7"/>
    <mergeCell ref="B34:C34"/>
    <mergeCell ref="C35:D35"/>
    <mergeCell ref="H34:I34"/>
    <mergeCell ref="O10:O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D19 F16:G19 I16:K19 M16:N19 B25:D28 F25:G28 I25:K28 M25:N28 H28">
      <formula1>0</formula1>
      <formula2>9999999999999990</formula2>
    </dataValidation>
  </dataValidations>
  <printOptions/>
  <pageMargins left="0.29527559055118113" right="0" top="1.5748031496062993" bottom="0" header="0.15748031496062992" footer="0.1968503937007874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9">
      <selection activeCell="E74" sqref="E74"/>
    </sheetView>
  </sheetViews>
  <sheetFormatPr defaultColWidth="9.140625" defaultRowHeight="12.75"/>
  <cols>
    <col min="1" max="1" width="25.00390625" style="36" customWidth="1"/>
    <col min="2" max="2" width="12.57421875" style="36" customWidth="1"/>
    <col min="3" max="3" width="9.57421875" style="36" customWidth="1"/>
    <col min="4" max="4" width="10.57421875" style="36" customWidth="1"/>
    <col min="5" max="5" width="10.140625" style="36" customWidth="1"/>
    <col min="6" max="16384" width="9.140625" style="36" customWidth="1"/>
  </cols>
  <sheetData>
    <row r="1" spans="1:6" ht="25.5" customHeight="1">
      <c r="A1" s="135"/>
      <c r="B1" s="135"/>
      <c r="C1" s="135"/>
      <c r="D1" s="135"/>
      <c r="E1" s="344" t="s">
        <v>251</v>
      </c>
      <c r="F1" s="344"/>
    </row>
    <row r="3" spans="1:6" ht="15" customHeight="1">
      <c r="A3" s="346" t="s">
        <v>183</v>
      </c>
      <c r="B3" s="346"/>
      <c r="C3" s="346"/>
      <c r="D3" s="346"/>
      <c r="E3" s="346"/>
      <c r="F3" s="346"/>
    </row>
    <row r="4" spans="1:6" ht="14.25" customHeight="1">
      <c r="A4" s="346" t="s">
        <v>184</v>
      </c>
      <c r="B4" s="346"/>
      <c r="C4" s="346"/>
      <c r="D4" s="346"/>
      <c r="E4" s="346"/>
      <c r="F4" s="346"/>
    </row>
    <row r="5" spans="1:5" ht="14.25">
      <c r="A5" s="136"/>
      <c r="B5" s="136"/>
      <c r="C5" s="136"/>
      <c r="D5" s="136"/>
      <c r="E5" s="125"/>
    </row>
    <row r="6" spans="1:5" ht="12.75">
      <c r="A6" s="125"/>
      <c r="B6" s="345"/>
      <c r="C6" s="345"/>
      <c r="D6" s="345"/>
      <c r="E6" s="125"/>
    </row>
    <row r="7" spans="1:7" ht="12.75">
      <c r="A7" s="137" t="str">
        <f>'справка № 1ИД-БАЛАНС'!A6:B6</f>
        <v>Наименование на ДФ: "КД АКЦИИ БЪЛГАРИЯ"</v>
      </c>
      <c r="B7" s="137"/>
      <c r="C7" s="137"/>
      <c r="D7" s="347" t="str">
        <f>'справка № 1ИД-БАЛАНС'!E6</f>
        <v>ЕИК по БУЛСТАТ: 175064530</v>
      </c>
      <c r="E7" s="347"/>
      <c r="F7" s="347"/>
      <c r="G7" s="138"/>
    </row>
    <row r="8" ht="12.75">
      <c r="A8" s="139" t="str">
        <f>'справка № 1ИД-БАЛАНС'!A7</f>
        <v>Дата: 31.12.2007</v>
      </c>
    </row>
    <row r="9" ht="12.75">
      <c r="B9" s="68" t="s">
        <v>156</v>
      </c>
    </row>
    <row r="10" spans="1:6" ht="13.5" customHeight="1">
      <c r="A10" s="140" t="s">
        <v>157</v>
      </c>
      <c r="B10" s="141"/>
      <c r="F10" s="142" t="s">
        <v>126</v>
      </c>
    </row>
    <row r="11" spans="1:6" ht="13.5" customHeight="1">
      <c r="A11" s="393" t="s">
        <v>158</v>
      </c>
      <c r="B11" s="393" t="s">
        <v>159</v>
      </c>
      <c r="C11" s="375" t="s">
        <v>160</v>
      </c>
      <c r="D11" s="376"/>
      <c r="E11" s="376"/>
      <c r="F11" s="376"/>
    </row>
    <row r="12" spans="1:6" ht="25.5">
      <c r="A12" s="393"/>
      <c r="B12" s="393"/>
      <c r="C12" s="93" t="s">
        <v>161</v>
      </c>
      <c r="D12" s="93" t="s">
        <v>162</v>
      </c>
      <c r="E12" s="67" t="s">
        <v>163</v>
      </c>
      <c r="F12" s="67" t="s">
        <v>164</v>
      </c>
    </row>
    <row r="13" spans="1:6" s="144" customFormat="1" ht="12.75">
      <c r="A13" s="143" t="s">
        <v>6</v>
      </c>
      <c r="B13" s="67">
        <v>1</v>
      </c>
      <c r="C13" s="67">
        <v>2</v>
      </c>
      <c r="D13" s="67">
        <v>3</v>
      </c>
      <c r="E13" s="143">
        <v>4</v>
      </c>
      <c r="F13" s="143">
        <v>5</v>
      </c>
    </row>
    <row r="14" spans="1:6" ht="12.75">
      <c r="A14" s="66" t="s">
        <v>253</v>
      </c>
      <c r="B14" s="33" t="s">
        <v>156</v>
      </c>
      <c r="C14" s="33" t="s">
        <v>156</v>
      </c>
      <c r="D14" s="33" t="s">
        <v>156</v>
      </c>
      <c r="E14" s="90"/>
      <c r="F14" s="90"/>
    </row>
    <row r="15" spans="1:6" ht="25.5">
      <c r="A15" s="33" t="s">
        <v>254</v>
      </c>
      <c r="B15" s="33" t="s">
        <v>156</v>
      </c>
      <c r="C15" s="33" t="s">
        <v>156</v>
      </c>
      <c r="D15" s="33" t="s">
        <v>156</v>
      </c>
      <c r="E15" s="90"/>
      <c r="F15" s="90"/>
    </row>
    <row r="16" spans="1:6" ht="25.5">
      <c r="A16" s="33" t="s">
        <v>255</v>
      </c>
      <c r="B16" s="33"/>
      <c r="C16" s="33"/>
      <c r="D16" s="33" t="s">
        <v>156</v>
      </c>
      <c r="E16" s="90"/>
      <c r="F16" s="90"/>
    </row>
    <row r="17" spans="1:6" ht="25.5">
      <c r="A17" s="33" t="s">
        <v>256</v>
      </c>
      <c r="B17" s="33" t="s">
        <v>156</v>
      </c>
      <c r="C17" s="33" t="s">
        <v>156</v>
      </c>
      <c r="D17" s="33" t="s">
        <v>156</v>
      </c>
      <c r="E17" s="90"/>
      <c r="F17" s="90"/>
    </row>
    <row r="18" spans="1:6" ht="12.75">
      <c r="A18" s="33" t="s">
        <v>257</v>
      </c>
      <c r="B18" s="33" t="s">
        <v>156</v>
      </c>
      <c r="C18" s="33" t="s">
        <v>156</v>
      </c>
      <c r="D18" s="33" t="s">
        <v>156</v>
      </c>
      <c r="E18" s="90"/>
      <c r="F18" s="90"/>
    </row>
    <row r="19" spans="1:6" ht="12.75">
      <c r="A19" s="33" t="s">
        <v>258</v>
      </c>
      <c r="B19" s="33" t="s">
        <v>156</v>
      </c>
      <c r="C19" s="33" t="s">
        <v>156</v>
      </c>
      <c r="D19" s="33" t="s">
        <v>156</v>
      </c>
      <c r="E19" s="90"/>
      <c r="F19" s="90"/>
    </row>
    <row r="20" spans="1:6" ht="25.5">
      <c r="A20" s="33" t="s">
        <v>259</v>
      </c>
      <c r="B20" s="129">
        <f>C20</f>
        <v>794.2</v>
      </c>
      <c r="C20" s="129">
        <v>794.2</v>
      </c>
      <c r="D20" s="75"/>
      <c r="E20" s="145"/>
      <c r="F20" s="145"/>
    </row>
    <row r="21" spans="1:6" ht="12.75">
      <c r="A21" s="33" t="s">
        <v>260</v>
      </c>
      <c r="B21" s="129">
        <f>C21+D21</f>
        <v>2992.1499999999996</v>
      </c>
      <c r="C21" s="129">
        <v>2105.37</v>
      </c>
      <c r="D21" s="129">
        <v>886.78</v>
      </c>
      <c r="E21" s="146"/>
      <c r="F21" s="145"/>
    </row>
    <row r="22" spans="1:6" ht="25.5">
      <c r="A22" s="33" t="s">
        <v>279</v>
      </c>
      <c r="B22" s="129" t="s">
        <v>156</v>
      </c>
      <c r="C22" s="129" t="s">
        <v>156</v>
      </c>
      <c r="D22" s="75" t="s">
        <v>156</v>
      </c>
      <c r="E22" s="145"/>
      <c r="F22" s="145"/>
    </row>
    <row r="23" spans="1:6" ht="12.75">
      <c r="A23" s="33" t="s">
        <v>177</v>
      </c>
      <c r="B23" s="129" t="s">
        <v>156</v>
      </c>
      <c r="C23" s="129" t="s">
        <v>156</v>
      </c>
      <c r="D23" s="75" t="s">
        <v>156</v>
      </c>
      <c r="E23" s="145"/>
      <c r="F23" s="145"/>
    </row>
    <row r="24" spans="1:6" ht="12.75">
      <c r="A24" s="33" t="s">
        <v>261</v>
      </c>
      <c r="B24" s="129" t="s">
        <v>156</v>
      </c>
      <c r="C24" s="129" t="s">
        <v>156</v>
      </c>
      <c r="D24" s="75" t="s">
        <v>156</v>
      </c>
      <c r="E24" s="145"/>
      <c r="F24" s="145"/>
    </row>
    <row r="25" spans="1:6" ht="25.5">
      <c r="A25" s="33" t="s">
        <v>262</v>
      </c>
      <c r="B25" s="129">
        <f>C25</f>
        <v>64829.3</v>
      </c>
      <c r="C25" s="129">
        <f>C29</f>
        <v>64829.3</v>
      </c>
      <c r="D25" s="75" t="s">
        <v>156</v>
      </c>
      <c r="E25" s="145"/>
      <c r="F25" s="145"/>
    </row>
    <row r="26" spans="1:6" ht="12.75">
      <c r="A26" s="33" t="s">
        <v>179</v>
      </c>
      <c r="B26" s="129" t="s">
        <v>156</v>
      </c>
      <c r="C26" s="129" t="s">
        <v>156</v>
      </c>
      <c r="D26" s="75" t="s">
        <v>156</v>
      </c>
      <c r="E26" s="145"/>
      <c r="F26" s="145"/>
    </row>
    <row r="27" spans="1:6" ht="25.5">
      <c r="A27" s="33" t="s">
        <v>178</v>
      </c>
      <c r="B27" s="129" t="s">
        <v>156</v>
      </c>
      <c r="C27" s="129" t="s">
        <v>156</v>
      </c>
      <c r="D27" s="75" t="s">
        <v>156</v>
      </c>
      <c r="E27" s="145"/>
      <c r="F27" s="145"/>
    </row>
    <row r="28" spans="1:6" ht="12.75">
      <c r="A28" s="33" t="s">
        <v>180</v>
      </c>
      <c r="B28" s="129" t="s">
        <v>156</v>
      </c>
      <c r="C28" s="129" t="s">
        <v>156</v>
      </c>
      <c r="D28" s="75" t="s">
        <v>156</v>
      </c>
      <c r="E28" s="145"/>
      <c r="F28" s="145"/>
    </row>
    <row r="29" spans="1:6" ht="12.75">
      <c r="A29" s="33" t="s">
        <v>20</v>
      </c>
      <c r="B29" s="129">
        <f>C29</f>
        <v>64829.3</v>
      </c>
      <c r="C29" s="129">
        <f>36887.3+27942</f>
        <v>64829.3</v>
      </c>
      <c r="D29" s="75" t="s">
        <v>156</v>
      </c>
      <c r="E29" s="145"/>
      <c r="F29" s="145"/>
    </row>
    <row r="30" spans="1:6" ht="12.75">
      <c r="A30" s="66" t="s">
        <v>165</v>
      </c>
      <c r="B30" s="147">
        <f>B21+B25+B20</f>
        <v>68615.65</v>
      </c>
      <c r="C30" s="147">
        <f>C21+C25+C20</f>
        <v>67728.87</v>
      </c>
      <c r="D30" s="147">
        <f>D21</f>
        <v>886.78</v>
      </c>
      <c r="E30" s="147">
        <f>E21+E25</f>
        <v>0</v>
      </c>
      <c r="F30" s="145"/>
    </row>
    <row r="31" spans="1:6" ht="12.75">
      <c r="A31" s="148"/>
      <c r="B31" s="178"/>
      <c r="C31" s="68"/>
      <c r="D31" s="68"/>
      <c r="E31" s="141"/>
      <c r="F31" s="141"/>
    </row>
    <row r="32" spans="1:7" ht="12.75">
      <c r="A32" s="140" t="s">
        <v>277</v>
      </c>
      <c r="G32" s="149" t="s">
        <v>252</v>
      </c>
    </row>
    <row r="33" spans="1:7" ht="18.75" customHeight="1">
      <c r="A33" s="393" t="s">
        <v>158</v>
      </c>
      <c r="B33" s="393" t="s">
        <v>166</v>
      </c>
      <c r="C33" s="393" t="s">
        <v>167</v>
      </c>
      <c r="D33" s="393"/>
      <c r="E33" s="393"/>
      <c r="F33" s="393"/>
      <c r="G33" s="393" t="s">
        <v>168</v>
      </c>
    </row>
    <row r="34" spans="1:7" ht="9.75" customHeight="1">
      <c r="A34" s="393"/>
      <c r="B34" s="393"/>
      <c r="C34" s="393"/>
      <c r="D34" s="393"/>
      <c r="E34" s="393"/>
      <c r="F34" s="393"/>
      <c r="G34" s="393"/>
    </row>
    <row r="35" spans="1:7" ht="27" customHeight="1">
      <c r="A35" s="393"/>
      <c r="B35" s="393"/>
      <c r="C35" s="64" t="s">
        <v>161</v>
      </c>
      <c r="D35" s="64" t="s">
        <v>169</v>
      </c>
      <c r="E35" s="64" t="s">
        <v>170</v>
      </c>
      <c r="F35" s="64" t="s">
        <v>171</v>
      </c>
      <c r="G35" s="393"/>
    </row>
    <row r="36" spans="1:7" s="151" customFormat="1" ht="12.75">
      <c r="A36" s="67" t="s">
        <v>6</v>
      </c>
      <c r="B36" s="67">
        <v>1</v>
      </c>
      <c r="C36" s="91">
        <v>2</v>
      </c>
      <c r="D36" s="91">
        <v>3</v>
      </c>
      <c r="E36" s="67">
        <v>4</v>
      </c>
      <c r="F36" s="67">
        <v>5</v>
      </c>
      <c r="G36" s="150">
        <v>6</v>
      </c>
    </row>
    <row r="37" spans="1:7" s="137" customFormat="1" ht="25.5">
      <c r="A37" s="66" t="s">
        <v>263</v>
      </c>
      <c r="B37" s="65" t="s">
        <v>156</v>
      </c>
      <c r="C37" s="65" t="s">
        <v>156</v>
      </c>
      <c r="D37" s="65" t="s">
        <v>156</v>
      </c>
      <c r="E37" s="65" t="s">
        <v>156</v>
      </c>
      <c r="F37" s="152"/>
      <c r="G37" s="152"/>
    </row>
    <row r="38" spans="1:7" ht="12.75">
      <c r="A38" s="33" t="s">
        <v>264</v>
      </c>
      <c r="B38" s="75"/>
      <c r="C38" s="75"/>
      <c r="D38" s="75"/>
      <c r="E38" s="75"/>
      <c r="F38" s="145"/>
      <c r="G38" s="145"/>
    </row>
    <row r="39" spans="1:7" ht="25.5">
      <c r="A39" s="33" t="s">
        <v>353</v>
      </c>
      <c r="B39" s="75" t="s">
        <v>156</v>
      </c>
      <c r="C39" s="75" t="s">
        <v>156</v>
      </c>
      <c r="D39" s="75" t="s">
        <v>156</v>
      </c>
      <c r="E39" s="75" t="s">
        <v>156</v>
      </c>
      <c r="F39" s="145"/>
      <c r="G39" s="145"/>
    </row>
    <row r="40" spans="1:7" ht="12.75">
      <c r="A40" s="33" t="s">
        <v>273</v>
      </c>
      <c r="B40" s="75" t="s">
        <v>156</v>
      </c>
      <c r="C40" s="75" t="s">
        <v>156</v>
      </c>
      <c r="D40" s="75" t="s">
        <v>156</v>
      </c>
      <c r="E40" s="75" t="s">
        <v>156</v>
      </c>
      <c r="F40" s="145"/>
      <c r="G40" s="145"/>
    </row>
    <row r="41" spans="1:7" ht="25.5">
      <c r="A41" s="33" t="s">
        <v>265</v>
      </c>
      <c r="B41" s="129">
        <f>C41</f>
        <v>739.05</v>
      </c>
      <c r="C41" s="129">
        <f>306.6+432.45</f>
        <v>739.05</v>
      </c>
      <c r="D41" s="129" t="s">
        <v>156</v>
      </c>
      <c r="E41" s="129" t="s">
        <v>156</v>
      </c>
      <c r="F41" s="146"/>
      <c r="G41" s="146">
        <f>C41</f>
        <v>739.05</v>
      </c>
    </row>
    <row r="42" spans="1:7" ht="27" customHeight="1">
      <c r="A42" s="33" t="s">
        <v>266</v>
      </c>
      <c r="B42" s="75" t="s">
        <v>156</v>
      </c>
      <c r="C42" s="75" t="s">
        <v>156</v>
      </c>
      <c r="D42" s="75" t="s">
        <v>156</v>
      </c>
      <c r="E42" s="75" t="s">
        <v>156</v>
      </c>
      <c r="F42" s="145"/>
      <c r="G42" s="145"/>
    </row>
    <row r="43" spans="1:7" ht="12.75">
      <c r="A43" s="33" t="s">
        <v>267</v>
      </c>
      <c r="B43" s="75">
        <f>C43</f>
        <v>0</v>
      </c>
      <c r="C43" s="75">
        <f>'справка № 1ИД-БАЛАНС'!E36-'справка № 1ИД-БАЛАНС'!E37</f>
        <v>0</v>
      </c>
      <c r="D43" s="75" t="s">
        <v>156</v>
      </c>
      <c r="E43" s="75" t="s">
        <v>156</v>
      </c>
      <c r="F43" s="145"/>
      <c r="G43" s="145">
        <f>C43</f>
        <v>0</v>
      </c>
    </row>
    <row r="44" spans="1:7" ht="25.5">
      <c r="A44" s="33" t="s">
        <v>280</v>
      </c>
      <c r="B44" s="75">
        <f>B46</f>
        <v>0</v>
      </c>
      <c r="C44" s="75">
        <f>C46</f>
        <v>0</v>
      </c>
      <c r="D44" s="75" t="s">
        <v>156</v>
      </c>
      <c r="E44" s="75" t="s">
        <v>156</v>
      </c>
      <c r="F44" s="145"/>
      <c r="G44" s="145">
        <v>0</v>
      </c>
    </row>
    <row r="45" spans="1:7" ht="12.75">
      <c r="A45" s="33" t="s">
        <v>177</v>
      </c>
      <c r="B45" s="75"/>
      <c r="C45" s="75"/>
      <c r="D45" s="75" t="s">
        <v>156</v>
      </c>
      <c r="E45" s="75" t="s">
        <v>156</v>
      </c>
      <c r="F45" s="145"/>
      <c r="G45" s="145">
        <v>0</v>
      </c>
    </row>
    <row r="46" spans="1:7" ht="12.75">
      <c r="A46" s="33" t="s">
        <v>181</v>
      </c>
      <c r="B46" s="75">
        <f>C46</f>
        <v>0</v>
      </c>
      <c r="C46" s="75">
        <f>'справка № 1ИД-БАЛАНС'!E37</f>
        <v>0</v>
      </c>
      <c r="D46" s="75" t="s">
        <v>156</v>
      </c>
      <c r="E46" s="75" t="s">
        <v>156</v>
      </c>
      <c r="F46" s="145"/>
      <c r="G46" s="145">
        <f>C46</f>
        <v>0</v>
      </c>
    </row>
    <row r="47" spans="1:7" ht="12.75">
      <c r="A47" s="68"/>
      <c r="B47" s="68"/>
      <c r="C47" s="68"/>
      <c r="D47" s="68"/>
      <c r="E47" s="68"/>
      <c r="F47" s="141"/>
      <c r="G47" s="141"/>
    </row>
    <row r="48" spans="1:7" ht="12.75">
      <c r="A48" s="68"/>
      <c r="B48" s="68"/>
      <c r="C48" s="68"/>
      <c r="D48" s="68"/>
      <c r="E48" s="68"/>
      <c r="F48" s="141"/>
      <c r="G48" s="141"/>
    </row>
    <row r="49" spans="1:7" s="137" customFormat="1" ht="12.75">
      <c r="A49" s="67" t="s">
        <v>6</v>
      </c>
      <c r="B49" s="67">
        <v>1</v>
      </c>
      <c r="C49" s="91">
        <v>2</v>
      </c>
      <c r="D49" s="91">
        <v>3</v>
      </c>
      <c r="E49" s="67">
        <v>4</v>
      </c>
      <c r="F49" s="67">
        <v>5</v>
      </c>
      <c r="G49" s="153">
        <v>6</v>
      </c>
    </row>
    <row r="50" spans="1:7" ht="25.5">
      <c r="A50" s="33" t="s">
        <v>268</v>
      </c>
      <c r="B50" s="76">
        <f>C50</f>
        <v>0</v>
      </c>
      <c r="C50" s="76">
        <f>'справка № 1ИД-БАЛАНС'!E38</f>
        <v>0</v>
      </c>
      <c r="D50" s="76" t="s">
        <v>156</v>
      </c>
      <c r="E50" s="76" t="s">
        <v>156</v>
      </c>
      <c r="F50" s="154"/>
      <c r="G50" s="154">
        <f>C50</f>
        <v>0</v>
      </c>
    </row>
    <row r="51" spans="1:7" ht="25.5">
      <c r="A51" s="33" t="s">
        <v>269</v>
      </c>
      <c r="B51" s="76"/>
      <c r="C51" s="76"/>
      <c r="D51" s="76"/>
      <c r="E51" s="76"/>
      <c r="F51" s="154"/>
      <c r="G51" s="154"/>
    </row>
    <row r="52" spans="1:7" ht="25.5">
      <c r="A52" s="33" t="s">
        <v>270</v>
      </c>
      <c r="B52" s="124">
        <f>C52</f>
        <v>26210.54</v>
      </c>
      <c r="C52" s="124">
        <v>26210.54</v>
      </c>
      <c r="D52" s="124"/>
      <c r="E52" s="124"/>
      <c r="F52" s="155"/>
      <c r="G52" s="155">
        <f>C52</f>
        <v>26210.54</v>
      </c>
    </row>
    <row r="53" spans="1:7" ht="25.5">
      <c r="A53" s="33" t="s">
        <v>271</v>
      </c>
      <c r="B53" s="124">
        <f>C53</f>
        <v>1006.22</v>
      </c>
      <c r="C53" s="124">
        <v>1006.22</v>
      </c>
      <c r="D53" s="124"/>
      <c r="E53" s="124"/>
      <c r="F53" s="155"/>
      <c r="G53" s="155">
        <f>C53</f>
        <v>1006.22</v>
      </c>
    </row>
    <row r="54" spans="1:7" ht="25.5">
      <c r="A54" s="33" t="s">
        <v>281</v>
      </c>
      <c r="B54" s="124">
        <f>C54</f>
        <v>66442.9</v>
      </c>
      <c r="C54" s="124">
        <f>10500+55942.9</f>
        <v>66442.9</v>
      </c>
      <c r="D54" s="124" t="s">
        <v>156</v>
      </c>
      <c r="E54" s="124" t="s">
        <v>156</v>
      </c>
      <c r="F54" s="155"/>
      <c r="G54" s="155">
        <f>C54</f>
        <v>66442.9</v>
      </c>
    </row>
    <row r="55" spans="1:7" ht="12.75">
      <c r="A55" s="33" t="s">
        <v>272</v>
      </c>
      <c r="B55" s="156" t="s">
        <v>156</v>
      </c>
      <c r="C55" s="156" t="s">
        <v>156</v>
      </c>
      <c r="D55" s="156" t="s">
        <v>156</v>
      </c>
      <c r="E55" s="156" t="s">
        <v>156</v>
      </c>
      <c r="F55" s="92"/>
      <c r="G55" s="92"/>
    </row>
    <row r="56" spans="1:7" ht="13.5" customHeight="1">
      <c r="A56" s="66" t="s">
        <v>182</v>
      </c>
      <c r="B56" s="157">
        <f>B41+B43+B44+B50+B52+B54+B53</f>
        <v>94398.70999999999</v>
      </c>
      <c r="C56" s="157">
        <f>C41+C43+C44+C50+C52+C53+C54</f>
        <v>94398.70999999999</v>
      </c>
      <c r="D56" s="157"/>
      <c r="E56" s="157"/>
      <c r="F56" s="157">
        <f>F41+F43+F44+F50+F52</f>
        <v>0</v>
      </c>
      <c r="G56" s="157">
        <f>G41+G43+G44+G50+G52+G53+G54</f>
        <v>94398.70999999999</v>
      </c>
    </row>
    <row r="57" ht="12.75">
      <c r="A57" s="68"/>
    </row>
    <row r="58" ht="12.75">
      <c r="A58" s="68"/>
    </row>
    <row r="59" ht="12.75">
      <c r="A59" s="68"/>
    </row>
    <row r="60" spans="1:5" ht="13.5" customHeight="1">
      <c r="A60" s="140" t="s">
        <v>278</v>
      </c>
      <c r="B60" s="140"/>
      <c r="E60" s="158" t="s">
        <v>126</v>
      </c>
    </row>
    <row r="61" spans="1:5" s="159" customFormat="1" ht="35.25" customHeight="1">
      <c r="A61" s="64" t="s">
        <v>158</v>
      </c>
      <c r="B61" s="64" t="s">
        <v>172</v>
      </c>
      <c r="C61" s="64" t="s">
        <v>173</v>
      </c>
      <c r="D61" s="64" t="s">
        <v>174</v>
      </c>
      <c r="E61" s="64" t="s">
        <v>175</v>
      </c>
    </row>
    <row r="62" spans="1:6" s="151" customFormat="1" ht="12.75">
      <c r="A62" s="67" t="s">
        <v>6</v>
      </c>
      <c r="B62" s="67">
        <v>1</v>
      </c>
      <c r="C62" s="67">
        <v>2</v>
      </c>
      <c r="D62" s="67">
        <v>3</v>
      </c>
      <c r="E62" s="67">
        <v>4</v>
      </c>
      <c r="F62" s="137"/>
    </row>
    <row r="63" spans="1:5" ht="25.5">
      <c r="A63" s="33" t="s">
        <v>274</v>
      </c>
      <c r="B63" s="33" t="s">
        <v>156</v>
      </c>
      <c r="C63" s="33" t="s">
        <v>156</v>
      </c>
      <c r="D63" s="33" t="s">
        <v>156</v>
      </c>
      <c r="E63" s="33"/>
    </row>
    <row r="64" spans="1:5" ht="25.5">
      <c r="A64" s="33" t="s">
        <v>275</v>
      </c>
      <c r="B64" s="33" t="s">
        <v>156</v>
      </c>
      <c r="C64" s="33" t="s">
        <v>156</v>
      </c>
      <c r="D64" s="33" t="s">
        <v>156</v>
      </c>
      <c r="E64" s="33"/>
    </row>
    <row r="65" spans="1:5" ht="12.75">
      <c r="A65" s="33" t="s">
        <v>276</v>
      </c>
      <c r="B65" s="33" t="s">
        <v>156</v>
      </c>
      <c r="C65" s="33" t="s">
        <v>156</v>
      </c>
      <c r="D65" s="33" t="s">
        <v>156</v>
      </c>
      <c r="E65" s="33"/>
    </row>
    <row r="66" spans="1:6" ht="12.75">
      <c r="A66" s="66" t="s">
        <v>176</v>
      </c>
      <c r="B66" s="33" t="s">
        <v>156</v>
      </c>
      <c r="C66" s="33" t="s">
        <v>156</v>
      </c>
      <c r="D66" s="33" t="s">
        <v>156</v>
      </c>
      <c r="E66" s="33"/>
      <c r="F66" s="141"/>
    </row>
    <row r="67" spans="1:6" ht="27" customHeight="1">
      <c r="A67" s="373" t="s">
        <v>354</v>
      </c>
      <c r="B67" s="374"/>
      <c r="C67" s="374"/>
      <c r="D67" s="374"/>
      <c r="E67" s="374"/>
      <c r="F67" s="160"/>
    </row>
    <row r="71" spans="1:5" s="128" customFormat="1" ht="12.75">
      <c r="A71" s="128" t="str">
        <f>'справка № 1ИД-БАЛАНС'!A59</f>
        <v>Дата: 31.01.2008</v>
      </c>
      <c r="B71" s="382" t="s">
        <v>366</v>
      </c>
      <c r="C71" s="382"/>
      <c r="D71" s="125"/>
      <c r="E71" s="161" t="s">
        <v>450</v>
      </c>
    </row>
    <row r="72" spans="3:6" ht="12.75">
      <c r="C72" s="125" t="s">
        <v>389</v>
      </c>
      <c r="D72" s="125"/>
      <c r="E72" s="161" t="s">
        <v>388</v>
      </c>
      <c r="F72" s="125"/>
    </row>
    <row r="73" ht="12.75">
      <c r="E73" s="141" t="s">
        <v>450</v>
      </c>
    </row>
    <row r="74" ht="12.75">
      <c r="E74" s="360" t="s">
        <v>449</v>
      </c>
    </row>
  </sheetData>
  <mergeCells count="14">
    <mergeCell ref="E1:F1"/>
    <mergeCell ref="C33:F34"/>
    <mergeCell ref="B6:D6"/>
    <mergeCell ref="A3:F3"/>
    <mergeCell ref="A4:F4"/>
    <mergeCell ref="D7:F7"/>
    <mergeCell ref="A67:E67"/>
    <mergeCell ref="B71:C71"/>
    <mergeCell ref="G33:G35"/>
    <mergeCell ref="C11:F11"/>
    <mergeCell ref="B11:B12"/>
    <mergeCell ref="A11:A12"/>
    <mergeCell ref="A33:A35"/>
    <mergeCell ref="B33:B35"/>
  </mergeCells>
  <printOptions/>
  <pageMargins left="0.7480314960629921" right="0.7480314960629921" top="0.3937007874015748" bottom="0" header="0.2755905511811024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34">
      <selection activeCell="M105" sqref="M105"/>
    </sheetView>
  </sheetViews>
  <sheetFormatPr defaultColWidth="9.140625" defaultRowHeight="12.75"/>
  <cols>
    <col min="1" max="1" width="32.00390625" style="36" customWidth="1"/>
    <col min="2" max="2" width="14.140625" style="36" customWidth="1"/>
    <col min="3" max="3" width="10.421875" style="36" bestFit="1" customWidth="1"/>
    <col min="4" max="4" width="5.421875" style="36" customWidth="1"/>
    <col min="5" max="5" width="5.8515625" style="36" customWidth="1"/>
    <col min="6" max="6" width="17.00390625" style="36" customWidth="1"/>
    <col min="7" max="7" width="7.8515625" style="36" customWidth="1"/>
    <col min="8" max="9" width="7.57421875" style="36" customWidth="1"/>
    <col min="10" max="10" width="10.00390625" style="36" customWidth="1"/>
    <col min="11" max="11" width="10.28125" style="264" customWidth="1"/>
    <col min="12" max="12" width="8.28125" style="264" customWidth="1"/>
    <col min="13" max="13" width="7.421875" style="264" customWidth="1"/>
    <col min="14" max="14" width="7.140625" style="265" customWidth="1"/>
    <col min="15" max="15" width="11.28125" style="36" customWidth="1"/>
    <col min="16" max="16" width="9.28125" style="36" customWidth="1"/>
    <col min="17" max="17" width="4.7109375" style="36" hidden="1" customWidth="1"/>
    <col min="18" max="16384" width="9.140625" style="36" customWidth="1"/>
  </cols>
  <sheetData>
    <row r="1" spans="3:17" ht="24.75" customHeight="1">
      <c r="C1" s="125"/>
      <c r="D1" s="125"/>
      <c r="E1" s="125"/>
      <c r="F1" s="125"/>
      <c r="G1" s="125"/>
      <c r="H1" s="125"/>
      <c r="I1" s="125"/>
      <c r="J1" s="125"/>
      <c r="M1" s="348" t="s">
        <v>379</v>
      </c>
      <c r="N1" s="348"/>
      <c r="O1" s="348"/>
      <c r="P1" s="348"/>
      <c r="Q1" s="125"/>
    </row>
    <row r="2" spans="3:17" ht="24.75" customHeight="1">
      <c r="C2" s="125"/>
      <c r="D2" s="125"/>
      <c r="E2" s="125"/>
      <c r="F2" s="125"/>
      <c r="G2" s="125"/>
      <c r="H2" s="125"/>
      <c r="I2" s="125"/>
      <c r="J2" s="125"/>
      <c r="O2" s="235"/>
      <c r="P2" s="236"/>
      <c r="Q2" s="125"/>
    </row>
    <row r="3" spans="1:15" s="125" customFormat="1" ht="14.25">
      <c r="A3" s="227"/>
      <c r="B3" s="227"/>
      <c r="C3" s="227"/>
      <c r="D3" s="227"/>
      <c r="E3" s="227"/>
      <c r="F3" s="237"/>
      <c r="G3" s="229"/>
      <c r="H3" s="237" t="s">
        <v>183</v>
      </c>
      <c r="I3" s="229"/>
      <c r="J3" s="229"/>
      <c r="K3" s="266"/>
      <c r="L3" s="266"/>
      <c r="M3" s="267"/>
      <c r="N3" s="267"/>
      <c r="O3" s="164"/>
    </row>
    <row r="4" spans="1:16" s="125" customFormat="1" ht="14.25">
      <c r="A4" s="223"/>
      <c r="B4" s="223"/>
      <c r="C4" s="223"/>
      <c r="D4" s="223"/>
      <c r="E4" s="223"/>
      <c r="F4" s="238"/>
      <c r="G4" s="350" t="s">
        <v>355</v>
      </c>
      <c r="H4" s="351"/>
      <c r="I4" s="351"/>
      <c r="J4" s="230"/>
      <c r="K4" s="268"/>
      <c r="L4" s="268"/>
      <c r="M4" s="268"/>
      <c r="N4" s="268"/>
      <c r="O4" s="230"/>
      <c r="P4" s="230"/>
    </row>
    <row r="5" spans="1:16" s="125" customFormat="1" ht="14.25">
      <c r="A5" s="227"/>
      <c r="B5" s="227"/>
      <c r="C5" s="227"/>
      <c r="D5" s="227"/>
      <c r="E5" s="227"/>
      <c r="F5" s="227"/>
      <c r="G5" s="227"/>
      <c r="H5" s="227"/>
      <c r="I5" s="227"/>
      <c r="J5" s="230"/>
      <c r="K5" s="268"/>
      <c r="L5" s="268"/>
      <c r="M5" s="268"/>
      <c r="N5" s="268"/>
      <c r="O5" s="230"/>
      <c r="P5" s="230"/>
    </row>
    <row r="6" spans="1:17" s="125" customFormat="1" ht="15">
      <c r="A6" s="205" t="s">
        <v>380</v>
      </c>
      <c r="C6" s="230"/>
      <c r="D6" s="230"/>
      <c r="E6" s="230"/>
      <c r="F6" s="239"/>
      <c r="G6" s="240"/>
      <c r="H6" s="240"/>
      <c r="I6" s="240"/>
      <c r="J6" s="177"/>
      <c r="K6" s="269"/>
      <c r="L6" s="270"/>
      <c r="M6" s="353" t="s">
        <v>376</v>
      </c>
      <c r="N6" s="353"/>
      <c r="O6" s="353"/>
      <c r="P6" s="353"/>
      <c r="Q6" s="241"/>
    </row>
    <row r="7" spans="1:16" s="125" customFormat="1" ht="12.75">
      <c r="A7" s="231" t="str">
        <f>'справка № 1ИД-БАЛАНС'!A7</f>
        <v>Дата: 31.12.2007</v>
      </c>
      <c r="C7" s="230"/>
      <c r="D7" s="230"/>
      <c r="E7" s="230"/>
      <c r="F7" s="230"/>
      <c r="G7" s="230"/>
      <c r="H7" s="230"/>
      <c r="I7" s="230"/>
      <c r="J7" s="230"/>
      <c r="K7" s="268"/>
      <c r="L7" s="268"/>
      <c r="M7" s="268"/>
      <c r="N7" s="268"/>
      <c r="O7" s="230"/>
      <c r="P7" s="230"/>
    </row>
    <row r="8" spans="1:16" ht="12.75">
      <c r="A8" s="242"/>
      <c r="B8" s="141"/>
      <c r="C8" s="243"/>
      <c r="D8" s="242"/>
      <c r="E8" s="242"/>
      <c r="F8" s="242"/>
      <c r="G8" s="242"/>
      <c r="H8" s="242"/>
      <c r="I8" s="244"/>
      <c r="J8" s="245" t="s">
        <v>156</v>
      </c>
      <c r="K8" s="271"/>
      <c r="L8" s="271"/>
      <c r="M8" s="271"/>
      <c r="N8" s="272"/>
      <c r="P8" s="246" t="s">
        <v>126</v>
      </c>
    </row>
    <row r="9" spans="1:17" s="247" customFormat="1" ht="26.25" customHeight="1">
      <c r="A9" s="393" t="s">
        <v>158</v>
      </c>
      <c r="B9" s="393" t="s">
        <v>185</v>
      </c>
      <c r="C9" s="393"/>
      <c r="D9" s="393"/>
      <c r="E9" s="393"/>
      <c r="F9" s="393"/>
      <c r="G9" s="393"/>
      <c r="H9" s="393"/>
      <c r="I9" s="393"/>
      <c r="J9" s="393" t="s">
        <v>186</v>
      </c>
      <c r="K9" s="393"/>
      <c r="L9" s="393"/>
      <c r="M9" s="393"/>
      <c r="N9" s="393"/>
      <c r="O9" s="393"/>
      <c r="P9" s="393" t="s">
        <v>214</v>
      </c>
      <c r="Q9" s="356"/>
    </row>
    <row r="10" spans="1:17" s="247" customFormat="1" ht="12.75" customHeight="1">
      <c r="A10" s="394"/>
      <c r="B10" s="393" t="s">
        <v>200</v>
      </c>
      <c r="C10" s="393" t="s">
        <v>187</v>
      </c>
      <c r="D10" s="393" t="s">
        <v>188</v>
      </c>
      <c r="E10" s="393" t="s">
        <v>189</v>
      </c>
      <c r="F10" s="393" t="s">
        <v>370</v>
      </c>
      <c r="G10" s="393" t="s">
        <v>198</v>
      </c>
      <c r="H10" s="393" t="s">
        <v>197</v>
      </c>
      <c r="I10" s="393" t="s">
        <v>199</v>
      </c>
      <c r="J10" s="393" t="s">
        <v>206</v>
      </c>
      <c r="K10" s="352" t="s">
        <v>205</v>
      </c>
      <c r="L10" s="352"/>
      <c r="M10" s="352"/>
      <c r="N10" s="352"/>
      <c r="O10" s="393" t="s">
        <v>207</v>
      </c>
      <c r="P10" s="393"/>
      <c r="Q10" s="357"/>
    </row>
    <row r="11" spans="1:17" s="247" customFormat="1" ht="25.5" customHeight="1">
      <c r="A11" s="394"/>
      <c r="B11" s="393"/>
      <c r="C11" s="393"/>
      <c r="D11" s="393"/>
      <c r="E11" s="393"/>
      <c r="F11" s="393"/>
      <c r="G11" s="393"/>
      <c r="H11" s="393"/>
      <c r="I11" s="393"/>
      <c r="J11" s="393"/>
      <c r="K11" s="342" t="s">
        <v>190</v>
      </c>
      <c r="L11" s="342"/>
      <c r="M11" s="342" t="s">
        <v>191</v>
      </c>
      <c r="N11" s="342"/>
      <c r="O11" s="393"/>
      <c r="P11" s="393"/>
      <c r="Q11" s="357"/>
    </row>
    <row r="12" spans="1:17" s="247" customFormat="1" ht="8.25" customHeight="1">
      <c r="A12" s="394"/>
      <c r="B12" s="393"/>
      <c r="C12" s="393"/>
      <c r="D12" s="393"/>
      <c r="E12" s="393"/>
      <c r="F12" s="393"/>
      <c r="G12" s="393"/>
      <c r="H12" s="393"/>
      <c r="I12" s="393"/>
      <c r="J12" s="393"/>
      <c r="K12" s="343"/>
      <c r="L12" s="343"/>
      <c r="M12" s="343"/>
      <c r="N12" s="343"/>
      <c r="O12" s="393"/>
      <c r="P12" s="393"/>
      <c r="Q12" s="357"/>
    </row>
    <row r="13" spans="1:17" s="247" customFormat="1" ht="117.75" customHeight="1">
      <c r="A13" s="394"/>
      <c r="B13" s="393"/>
      <c r="C13" s="358"/>
      <c r="D13" s="358"/>
      <c r="E13" s="393"/>
      <c r="F13" s="358"/>
      <c r="G13" s="393"/>
      <c r="H13" s="393"/>
      <c r="I13" s="393"/>
      <c r="J13" s="358"/>
      <c r="K13" s="273" t="s">
        <v>109</v>
      </c>
      <c r="L13" s="273" t="s">
        <v>110</v>
      </c>
      <c r="M13" s="273" t="s">
        <v>109</v>
      </c>
      <c r="N13" s="273" t="s">
        <v>110</v>
      </c>
      <c r="O13" s="393"/>
      <c r="P13" s="393"/>
      <c r="Q13" s="357"/>
    </row>
    <row r="14" spans="1:16" s="248" customFormat="1" ht="17.25" customHeight="1">
      <c r="A14" s="64" t="s">
        <v>6</v>
      </c>
      <c r="B14" s="64">
        <v>1</v>
      </c>
      <c r="C14" s="64">
        <v>2</v>
      </c>
      <c r="D14" s="64">
        <v>3</v>
      </c>
      <c r="E14" s="64">
        <v>4</v>
      </c>
      <c r="F14" s="64">
        <v>5</v>
      </c>
      <c r="G14" s="64">
        <v>6</v>
      </c>
      <c r="H14" s="64">
        <v>7</v>
      </c>
      <c r="I14" s="64">
        <v>8</v>
      </c>
      <c r="J14" s="64">
        <v>10</v>
      </c>
      <c r="K14" s="274" t="s">
        <v>201</v>
      </c>
      <c r="L14" s="274" t="s">
        <v>202</v>
      </c>
      <c r="M14" s="274" t="s">
        <v>203</v>
      </c>
      <c r="N14" s="274" t="s">
        <v>204</v>
      </c>
      <c r="O14" s="64">
        <v>13</v>
      </c>
      <c r="P14" s="64">
        <v>14</v>
      </c>
    </row>
    <row r="15" spans="1:16" s="247" customFormat="1" ht="25.5" customHeight="1">
      <c r="A15" s="66" t="s">
        <v>282</v>
      </c>
      <c r="B15" s="249"/>
      <c r="C15" s="33" t="s">
        <v>156</v>
      </c>
      <c r="D15" s="33" t="s">
        <v>156</v>
      </c>
      <c r="E15" s="33"/>
      <c r="F15" s="33" t="s">
        <v>156</v>
      </c>
      <c r="G15" s="33"/>
      <c r="H15" s="33"/>
      <c r="I15" s="33"/>
      <c r="J15" s="33" t="s">
        <v>156</v>
      </c>
      <c r="K15" s="275" t="s">
        <v>156</v>
      </c>
      <c r="L15" s="275"/>
      <c r="M15" s="275"/>
      <c r="N15" s="275" t="s">
        <v>156</v>
      </c>
      <c r="O15" s="33" t="s">
        <v>156</v>
      </c>
      <c r="P15" s="90"/>
    </row>
    <row r="16" spans="1:16" s="247" customFormat="1" ht="18" customHeight="1">
      <c r="A16" s="33" t="s">
        <v>356</v>
      </c>
      <c r="B16" s="33"/>
      <c r="C16" s="33" t="s">
        <v>156</v>
      </c>
      <c r="D16" s="33" t="s">
        <v>156</v>
      </c>
      <c r="E16" s="33"/>
      <c r="F16" s="33" t="s">
        <v>156</v>
      </c>
      <c r="G16" s="33"/>
      <c r="H16" s="33"/>
      <c r="I16" s="33"/>
      <c r="J16" s="33" t="s">
        <v>156</v>
      </c>
      <c r="K16" s="275" t="s">
        <v>156</v>
      </c>
      <c r="L16" s="275"/>
      <c r="M16" s="275"/>
      <c r="N16" s="275" t="s">
        <v>156</v>
      </c>
      <c r="O16" s="33" t="s">
        <v>156</v>
      </c>
      <c r="P16" s="90"/>
    </row>
    <row r="17" spans="1:16" s="151" customFormat="1" ht="12.75">
      <c r="A17" s="65" t="s">
        <v>208</v>
      </c>
      <c r="B17" s="66"/>
      <c r="C17" s="66"/>
      <c r="D17" s="66"/>
      <c r="E17" s="66"/>
      <c r="F17" s="66"/>
      <c r="G17" s="66"/>
      <c r="H17" s="66"/>
      <c r="I17" s="66"/>
      <c r="J17" s="66"/>
      <c r="K17" s="276"/>
      <c r="L17" s="276"/>
      <c r="M17" s="276"/>
      <c r="N17" s="276"/>
      <c r="O17" s="66"/>
      <c r="P17" s="93"/>
    </row>
    <row r="18" spans="1:16" s="247" customFormat="1" ht="12.75">
      <c r="A18" s="33" t="s">
        <v>283</v>
      </c>
      <c r="B18" s="33"/>
      <c r="C18" s="33" t="s">
        <v>156</v>
      </c>
      <c r="D18" s="33" t="s">
        <v>156</v>
      </c>
      <c r="E18" s="33"/>
      <c r="F18" s="33" t="s">
        <v>156</v>
      </c>
      <c r="G18" s="33"/>
      <c r="H18" s="33"/>
      <c r="I18" s="33"/>
      <c r="J18" s="33" t="s">
        <v>156</v>
      </c>
      <c r="K18" s="275" t="s">
        <v>156</v>
      </c>
      <c r="L18" s="275"/>
      <c r="M18" s="275"/>
      <c r="N18" s="275" t="s">
        <v>156</v>
      </c>
      <c r="O18" s="33" t="s">
        <v>156</v>
      </c>
      <c r="P18" s="90"/>
    </row>
    <row r="19" spans="1:16" s="151" customFormat="1" ht="19.5" customHeight="1">
      <c r="A19" s="33" t="s">
        <v>192</v>
      </c>
      <c r="B19" s="33"/>
      <c r="C19" s="66"/>
      <c r="D19" s="66"/>
      <c r="E19" s="66"/>
      <c r="F19" s="66"/>
      <c r="G19" s="66"/>
      <c r="H19" s="66"/>
      <c r="I19" s="66"/>
      <c r="J19" s="66"/>
      <c r="K19" s="276"/>
      <c r="L19" s="276"/>
      <c r="M19" s="276"/>
      <c r="N19" s="276"/>
      <c r="O19" s="66"/>
      <c r="P19" s="93"/>
    </row>
    <row r="20" spans="1:16" s="151" customFormat="1" ht="18" customHeight="1">
      <c r="A20" s="33" t="s">
        <v>193</v>
      </c>
      <c r="B20" s="33"/>
      <c r="C20" s="66"/>
      <c r="D20" s="66"/>
      <c r="E20" s="66"/>
      <c r="F20" s="66"/>
      <c r="G20" s="66"/>
      <c r="H20" s="66"/>
      <c r="I20" s="66"/>
      <c r="J20" s="66"/>
      <c r="K20" s="276"/>
      <c r="L20" s="276"/>
      <c r="M20" s="276"/>
      <c r="N20" s="276"/>
      <c r="O20" s="66"/>
      <c r="P20" s="93"/>
    </row>
    <row r="21" spans="1:16" s="151" customFormat="1" ht="12.75">
      <c r="A21" s="33" t="s">
        <v>194</v>
      </c>
      <c r="B21" s="33"/>
      <c r="C21" s="66"/>
      <c r="D21" s="66"/>
      <c r="E21" s="66"/>
      <c r="F21" s="66"/>
      <c r="G21" s="66"/>
      <c r="H21" s="66"/>
      <c r="I21" s="66"/>
      <c r="J21" s="66"/>
      <c r="K21" s="276"/>
      <c r="L21" s="276"/>
      <c r="M21" s="276"/>
      <c r="N21" s="276"/>
      <c r="O21" s="66"/>
      <c r="P21" s="93"/>
    </row>
    <row r="22" spans="1:16" s="151" customFormat="1" ht="12.75">
      <c r="A22" s="33"/>
      <c r="B22" s="33"/>
      <c r="C22" s="66"/>
      <c r="D22" s="66"/>
      <c r="E22" s="66"/>
      <c r="F22" s="66"/>
      <c r="G22" s="66"/>
      <c r="H22" s="66"/>
      <c r="I22" s="66"/>
      <c r="J22" s="66"/>
      <c r="K22" s="276"/>
      <c r="L22" s="276"/>
      <c r="M22" s="276"/>
      <c r="N22" s="276"/>
      <c r="O22" s="66"/>
      <c r="P22" s="93"/>
    </row>
    <row r="23" spans="1:16" s="151" customFormat="1" ht="12.75">
      <c r="A23" s="65" t="s">
        <v>209</v>
      </c>
      <c r="B23" s="66"/>
      <c r="C23" s="66"/>
      <c r="D23" s="66"/>
      <c r="E23" s="66"/>
      <c r="F23" s="66"/>
      <c r="G23" s="66"/>
      <c r="H23" s="66"/>
      <c r="I23" s="66"/>
      <c r="J23" s="66"/>
      <c r="K23" s="276"/>
      <c r="L23" s="276"/>
      <c r="M23" s="276"/>
      <c r="N23" s="276"/>
      <c r="O23" s="66"/>
      <c r="P23" s="93"/>
    </row>
    <row r="24" spans="1:16" s="151" customFormat="1" ht="12.75">
      <c r="A24" s="33" t="s">
        <v>284</v>
      </c>
      <c r="B24" s="33"/>
      <c r="C24" s="66"/>
      <c r="D24" s="66"/>
      <c r="E24" s="66"/>
      <c r="F24" s="66"/>
      <c r="G24" s="66"/>
      <c r="H24" s="66"/>
      <c r="I24" s="66"/>
      <c r="J24" s="66"/>
      <c r="K24" s="276"/>
      <c r="L24" s="276"/>
      <c r="M24" s="276"/>
      <c r="N24" s="276"/>
      <c r="O24" s="66"/>
      <c r="P24" s="93"/>
    </row>
    <row r="25" spans="1:16" s="151" customFormat="1" ht="12.75">
      <c r="A25" s="65" t="s">
        <v>210</v>
      </c>
      <c r="B25" s="66"/>
      <c r="C25" s="66"/>
      <c r="D25" s="66"/>
      <c r="E25" s="66"/>
      <c r="F25" s="66"/>
      <c r="G25" s="66"/>
      <c r="H25" s="66"/>
      <c r="I25" s="66"/>
      <c r="J25" s="66"/>
      <c r="K25" s="276"/>
      <c r="L25" s="276"/>
      <c r="M25" s="276"/>
      <c r="N25" s="276"/>
      <c r="O25" s="66"/>
      <c r="P25" s="93"/>
    </row>
    <row r="26" spans="1:16" s="247" customFormat="1" ht="25.5">
      <c r="A26" s="33" t="s">
        <v>285</v>
      </c>
      <c r="B26" s="33"/>
      <c r="C26" s="33"/>
      <c r="D26" s="33"/>
      <c r="E26" s="33"/>
      <c r="F26" s="33"/>
      <c r="G26" s="33"/>
      <c r="H26" s="33"/>
      <c r="I26" s="33"/>
      <c r="J26" s="33"/>
      <c r="K26" s="275"/>
      <c r="L26" s="275"/>
      <c r="M26" s="275"/>
      <c r="N26" s="275"/>
      <c r="O26" s="33"/>
      <c r="P26" s="90"/>
    </row>
    <row r="27" spans="1:16" s="247" customFormat="1" ht="12.75">
      <c r="A27" s="65" t="s">
        <v>286</v>
      </c>
      <c r="B27" s="33"/>
      <c r="C27" s="33"/>
      <c r="D27" s="33"/>
      <c r="E27" s="33"/>
      <c r="F27" s="33"/>
      <c r="G27" s="33"/>
      <c r="H27" s="33"/>
      <c r="I27" s="33"/>
      <c r="J27" s="33"/>
      <c r="K27" s="275"/>
      <c r="L27" s="275"/>
      <c r="M27" s="275"/>
      <c r="N27" s="275"/>
      <c r="O27" s="33"/>
      <c r="P27" s="90"/>
    </row>
    <row r="28" spans="1:16" s="247" customFormat="1" ht="12.75">
      <c r="A28" s="65" t="s">
        <v>295</v>
      </c>
      <c r="B28" s="249"/>
      <c r="C28" s="33" t="s">
        <v>156</v>
      </c>
      <c r="D28" s="33" t="s">
        <v>156</v>
      </c>
      <c r="E28" s="33"/>
      <c r="F28" s="33" t="s">
        <v>156</v>
      </c>
      <c r="G28" s="33"/>
      <c r="H28" s="33"/>
      <c r="I28" s="33"/>
      <c r="J28" s="33" t="s">
        <v>156</v>
      </c>
      <c r="K28" s="275" t="s">
        <v>156</v>
      </c>
      <c r="L28" s="275"/>
      <c r="M28" s="275"/>
      <c r="N28" s="275" t="s">
        <v>156</v>
      </c>
      <c r="O28" s="33" t="s">
        <v>156</v>
      </c>
      <c r="P28" s="90"/>
    </row>
    <row r="29" spans="1:16" s="247" customFormat="1" ht="33" customHeight="1">
      <c r="A29" s="66" t="s">
        <v>287</v>
      </c>
      <c r="B29" s="249"/>
      <c r="C29" s="33" t="s">
        <v>156</v>
      </c>
      <c r="D29" s="33" t="s">
        <v>156</v>
      </c>
      <c r="E29" s="33"/>
      <c r="F29" s="33" t="s">
        <v>156</v>
      </c>
      <c r="G29" s="33"/>
      <c r="H29" s="33"/>
      <c r="I29" s="33"/>
      <c r="J29" s="33" t="s">
        <v>156</v>
      </c>
      <c r="K29" s="275" t="s">
        <v>156</v>
      </c>
      <c r="L29" s="275"/>
      <c r="M29" s="275"/>
      <c r="N29" s="275" t="s">
        <v>156</v>
      </c>
      <c r="O29" s="33" t="s">
        <v>156</v>
      </c>
      <c r="P29" s="90"/>
    </row>
    <row r="30" spans="1:16" s="247" customFormat="1" ht="40.5" customHeight="1">
      <c r="A30" s="66" t="s">
        <v>288</v>
      </c>
      <c r="B30" s="249"/>
      <c r="C30" s="33"/>
      <c r="D30" s="33"/>
      <c r="E30" s="33"/>
      <c r="F30" s="33"/>
      <c r="G30" s="33"/>
      <c r="H30" s="33"/>
      <c r="I30" s="33"/>
      <c r="J30" s="33"/>
      <c r="K30" s="275"/>
      <c r="L30" s="275"/>
      <c r="M30" s="275"/>
      <c r="N30" s="275"/>
      <c r="O30" s="33"/>
      <c r="P30" s="90"/>
    </row>
    <row r="31" spans="1:16" s="247" customFormat="1" ht="15.75" customHeight="1">
      <c r="A31" s="33" t="s">
        <v>368</v>
      </c>
      <c r="B31" s="33"/>
      <c r="C31" s="33" t="s">
        <v>156</v>
      </c>
      <c r="D31" s="33" t="s">
        <v>156</v>
      </c>
      <c r="E31" s="33"/>
      <c r="F31" s="33" t="s">
        <v>156</v>
      </c>
      <c r="G31" s="33"/>
      <c r="H31" s="33"/>
      <c r="I31" s="33"/>
      <c r="J31" s="33" t="s">
        <v>156</v>
      </c>
      <c r="K31" s="275" t="s">
        <v>156</v>
      </c>
      <c r="L31" s="275"/>
      <c r="M31" s="275"/>
      <c r="N31" s="275" t="s">
        <v>156</v>
      </c>
      <c r="O31" s="156"/>
      <c r="P31" s="90"/>
    </row>
    <row r="32" spans="1:18" s="151" customFormat="1" ht="12.75">
      <c r="A32" s="33" t="s">
        <v>393</v>
      </c>
      <c r="B32" s="33" t="s">
        <v>390</v>
      </c>
      <c r="C32" s="75">
        <v>1679</v>
      </c>
      <c r="D32" s="250"/>
      <c r="E32" s="33"/>
      <c r="F32" s="33" t="s">
        <v>362</v>
      </c>
      <c r="G32" s="33" t="s">
        <v>373</v>
      </c>
      <c r="H32" s="33"/>
      <c r="I32" s="33"/>
      <c r="J32" s="129">
        <f>O32-K32+L32</f>
        <v>236168.14</v>
      </c>
      <c r="K32" s="263">
        <v>78945.73</v>
      </c>
      <c r="L32" s="263">
        <v>115682.25</v>
      </c>
      <c r="M32" s="275"/>
      <c r="N32" s="275"/>
      <c r="O32" s="129">
        <v>199431.62</v>
      </c>
      <c r="P32" s="251">
        <v>2.9854648265033505</v>
      </c>
      <c r="R32" s="252"/>
    </row>
    <row r="33" spans="1:18" s="151" customFormat="1" ht="12.75">
      <c r="A33" s="33" t="s">
        <v>394</v>
      </c>
      <c r="B33" s="33" t="s">
        <v>363</v>
      </c>
      <c r="C33" s="75">
        <v>13000</v>
      </c>
      <c r="D33" s="250"/>
      <c r="E33" s="33"/>
      <c r="F33" s="33" t="s">
        <v>362</v>
      </c>
      <c r="G33" s="33" t="s">
        <v>373</v>
      </c>
      <c r="H33" s="33"/>
      <c r="I33" s="33"/>
      <c r="J33" s="129">
        <f aca="true" t="shared" si="0" ref="J33:J63">O33-K33+L33</f>
        <v>170040</v>
      </c>
      <c r="K33" s="263">
        <v>135415.5</v>
      </c>
      <c r="L33" s="263">
        <v>158035.5</v>
      </c>
      <c r="M33" s="275"/>
      <c r="N33" s="275"/>
      <c r="O33" s="129">
        <v>147420</v>
      </c>
      <c r="P33" s="251">
        <v>2.2068577927769124</v>
      </c>
      <c r="R33" s="252"/>
    </row>
    <row r="34" spans="1:18" s="151" customFormat="1" ht="12.75">
      <c r="A34" s="33" t="s">
        <v>395</v>
      </c>
      <c r="B34" s="33" t="s">
        <v>365</v>
      </c>
      <c r="C34" s="75">
        <v>15528</v>
      </c>
      <c r="D34" s="250"/>
      <c r="E34" s="33"/>
      <c r="F34" s="33" t="s">
        <v>362</v>
      </c>
      <c r="G34" s="33" t="s">
        <v>372</v>
      </c>
      <c r="H34" s="33"/>
      <c r="I34" s="33"/>
      <c r="J34" s="129">
        <f t="shared" si="0"/>
        <v>252330</v>
      </c>
      <c r="K34" s="263">
        <v>98315.54</v>
      </c>
      <c r="L34" s="263">
        <v>123781.46</v>
      </c>
      <c r="M34" s="275"/>
      <c r="N34" s="275"/>
      <c r="O34" s="129">
        <v>226864.08</v>
      </c>
      <c r="P34" s="251">
        <v>3.396125104118606</v>
      </c>
      <c r="R34" s="252"/>
    </row>
    <row r="35" spans="1:18" s="151" customFormat="1" ht="12.75">
      <c r="A35" s="33" t="s">
        <v>396</v>
      </c>
      <c r="B35" s="33" t="s">
        <v>364</v>
      </c>
      <c r="C35" s="75">
        <v>605</v>
      </c>
      <c r="D35" s="250"/>
      <c r="E35" s="33"/>
      <c r="F35" s="33" t="s">
        <v>362</v>
      </c>
      <c r="G35" s="33" t="s">
        <v>373</v>
      </c>
      <c r="H35" s="33"/>
      <c r="I35" s="33"/>
      <c r="J35" s="129">
        <f t="shared" si="0"/>
        <v>387206.05000000005</v>
      </c>
      <c r="K35" s="263">
        <v>292568.63</v>
      </c>
      <c r="L35" s="263">
        <v>290106.28</v>
      </c>
      <c r="M35" s="275"/>
      <c r="N35" s="275"/>
      <c r="O35" s="129">
        <v>389668.4</v>
      </c>
      <c r="P35" s="251">
        <v>5.833284121143068</v>
      </c>
      <c r="R35" s="252"/>
    </row>
    <row r="36" spans="1:18" s="151" customFormat="1" ht="12.75">
      <c r="A36" s="33" t="s">
        <v>397</v>
      </c>
      <c r="B36" s="33" t="s">
        <v>381</v>
      </c>
      <c r="C36" s="75">
        <v>14466</v>
      </c>
      <c r="D36" s="250"/>
      <c r="E36" s="33"/>
      <c r="F36" s="33" t="s">
        <v>362</v>
      </c>
      <c r="G36" s="33" t="s">
        <v>372</v>
      </c>
      <c r="H36" s="33"/>
      <c r="I36" s="33"/>
      <c r="J36" s="129">
        <f t="shared" si="0"/>
        <v>288611.17000000004</v>
      </c>
      <c r="K36" s="263">
        <v>92907.87</v>
      </c>
      <c r="L36" s="263">
        <v>139936.84</v>
      </c>
      <c r="M36" s="275"/>
      <c r="N36" s="275"/>
      <c r="O36" s="129">
        <v>241582.2</v>
      </c>
      <c r="P36" s="251">
        <v>3.616453402972396</v>
      </c>
      <c r="R36" s="252"/>
    </row>
    <row r="37" spans="1:18" s="151" customFormat="1" ht="14.25" customHeight="1">
      <c r="A37" s="33" t="s">
        <v>398</v>
      </c>
      <c r="B37" s="33" t="s">
        <v>383</v>
      </c>
      <c r="C37" s="75">
        <v>10000</v>
      </c>
      <c r="D37" s="250"/>
      <c r="E37" s="33"/>
      <c r="F37" s="33" t="s">
        <v>362</v>
      </c>
      <c r="G37" s="33" t="s">
        <v>373</v>
      </c>
      <c r="H37" s="33"/>
      <c r="I37" s="33"/>
      <c r="J37" s="129">
        <f t="shared" si="0"/>
        <v>176000</v>
      </c>
      <c r="K37" s="263">
        <v>65375</v>
      </c>
      <c r="L37" s="263">
        <v>103200</v>
      </c>
      <c r="M37" s="275"/>
      <c r="N37" s="275"/>
      <c r="O37" s="129">
        <v>138175</v>
      </c>
      <c r="P37" s="251">
        <v>2.0684613723846823</v>
      </c>
      <c r="R37" s="252"/>
    </row>
    <row r="38" spans="1:18" s="151" customFormat="1" ht="12.75" customHeight="1">
      <c r="A38" s="33" t="s">
        <v>399</v>
      </c>
      <c r="B38" s="33" t="s">
        <v>382</v>
      </c>
      <c r="C38" s="75">
        <v>11801</v>
      </c>
      <c r="D38" s="250"/>
      <c r="E38" s="33"/>
      <c r="F38" s="33" t="s">
        <v>362</v>
      </c>
      <c r="G38" s="33" t="s">
        <v>372</v>
      </c>
      <c r="H38" s="33"/>
      <c r="I38" s="33"/>
      <c r="J38" s="129">
        <f>O38-K38+L38</f>
        <v>418699.48</v>
      </c>
      <c r="K38" s="263">
        <v>184709.24</v>
      </c>
      <c r="L38" s="263">
        <v>259763.6</v>
      </c>
      <c r="M38" s="275"/>
      <c r="N38" s="275"/>
      <c r="O38" s="129">
        <v>343645.12</v>
      </c>
      <c r="P38" s="251">
        <v>5.14432174075266</v>
      </c>
      <c r="R38" s="252"/>
    </row>
    <row r="39" spans="1:18" s="151" customFormat="1" ht="12.75">
      <c r="A39" s="33" t="s">
        <v>400</v>
      </c>
      <c r="B39" s="33" t="s">
        <v>369</v>
      </c>
      <c r="C39" s="75">
        <v>4442</v>
      </c>
      <c r="D39" s="250"/>
      <c r="E39" s="33"/>
      <c r="F39" s="33" t="s">
        <v>362</v>
      </c>
      <c r="G39" s="33" t="s">
        <v>373</v>
      </c>
      <c r="H39" s="33"/>
      <c r="I39" s="33"/>
      <c r="J39" s="129">
        <f t="shared" si="0"/>
        <v>32097.27</v>
      </c>
      <c r="K39" s="263">
        <v>30791.14</v>
      </c>
      <c r="L39" s="263">
        <v>23643.34</v>
      </c>
      <c r="M39" s="275"/>
      <c r="N39" s="275"/>
      <c r="O39" s="129">
        <v>39245.07</v>
      </c>
      <c r="P39" s="251">
        <v>0.5874934782090316</v>
      </c>
      <c r="R39" s="252"/>
    </row>
    <row r="40" spans="1:18" s="151" customFormat="1" ht="13.5" customHeight="1">
      <c r="A40" s="33" t="s">
        <v>401</v>
      </c>
      <c r="B40" s="33" t="s">
        <v>384</v>
      </c>
      <c r="C40" s="75">
        <v>4745</v>
      </c>
      <c r="D40" s="250"/>
      <c r="E40" s="33"/>
      <c r="F40" s="33" t="s">
        <v>362</v>
      </c>
      <c r="G40" s="33"/>
      <c r="H40" s="33"/>
      <c r="I40" s="33"/>
      <c r="J40" s="129">
        <f t="shared" si="0"/>
        <v>169973.02499999997</v>
      </c>
      <c r="K40" s="263">
        <v>92451.58</v>
      </c>
      <c r="L40" s="263">
        <v>108900.13</v>
      </c>
      <c r="M40" s="275"/>
      <c r="N40" s="275"/>
      <c r="O40" s="129">
        <v>153524.47499999998</v>
      </c>
      <c r="P40" s="251">
        <v>2.298240971616702</v>
      </c>
      <c r="R40" s="252"/>
    </row>
    <row r="41" spans="1:18" s="151" customFormat="1" ht="12.75">
      <c r="A41" s="33" t="s">
        <v>402</v>
      </c>
      <c r="B41" s="33" t="s">
        <v>385</v>
      </c>
      <c r="C41" s="75">
        <v>4100</v>
      </c>
      <c r="D41" s="250"/>
      <c r="E41" s="33"/>
      <c r="F41" s="33" t="s">
        <v>362</v>
      </c>
      <c r="G41" s="33" t="s">
        <v>372</v>
      </c>
      <c r="H41" s="33"/>
      <c r="I41" s="33"/>
      <c r="J41" s="129">
        <f t="shared" si="0"/>
        <v>78288.5</v>
      </c>
      <c r="K41" s="263">
        <v>45499.9</v>
      </c>
      <c r="L41" s="263">
        <v>54662.4</v>
      </c>
      <c r="M41" s="275"/>
      <c r="N41" s="275"/>
      <c r="O41" s="129">
        <v>69126</v>
      </c>
      <c r="P41" s="251">
        <v>1.0348070260717463</v>
      </c>
      <c r="R41" s="252"/>
    </row>
    <row r="42" spans="1:18" s="151" customFormat="1" ht="12.75">
      <c r="A42" s="33" t="s">
        <v>403</v>
      </c>
      <c r="B42" s="33" t="s">
        <v>391</v>
      </c>
      <c r="C42" s="75">
        <v>11851</v>
      </c>
      <c r="D42" s="250"/>
      <c r="E42" s="33"/>
      <c r="F42" s="262" t="s">
        <v>362</v>
      </c>
      <c r="G42" s="33" t="s">
        <v>372</v>
      </c>
      <c r="H42" s="33"/>
      <c r="I42" s="33"/>
      <c r="J42" s="129">
        <f t="shared" si="0"/>
        <v>329302.76999999996</v>
      </c>
      <c r="K42" s="263">
        <v>277842.53</v>
      </c>
      <c r="L42" s="263">
        <v>244978.74</v>
      </c>
      <c r="M42" s="275"/>
      <c r="N42" s="275"/>
      <c r="O42" s="129">
        <v>362166.56</v>
      </c>
      <c r="P42" s="251">
        <v>5.421585234155523</v>
      </c>
      <c r="R42" s="252"/>
    </row>
    <row r="43" spans="1:18" s="151" customFormat="1" ht="12.75">
      <c r="A43" s="33" t="s">
        <v>404</v>
      </c>
      <c r="B43" s="33" t="s">
        <v>387</v>
      </c>
      <c r="C43" s="75">
        <v>1473</v>
      </c>
      <c r="D43" s="250"/>
      <c r="E43" s="33"/>
      <c r="F43" s="262" t="s">
        <v>362</v>
      </c>
      <c r="G43" s="33"/>
      <c r="H43" s="33"/>
      <c r="I43" s="33"/>
      <c r="J43" s="129">
        <f t="shared" si="0"/>
        <v>77420.88</v>
      </c>
      <c r="K43" s="263">
        <v>82298.72</v>
      </c>
      <c r="L43" s="263">
        <v>101536.1</v>
      </c>
      <c r="M43" s="275"/>
      <c r="N43" s="275"/>
      <c r="O43" s="129">
        <v>58183.5</v>
      </c>
      <c r="P43" s="251">
        <v>0.8709992564511971</v>
      </c>
      <c r="R43" s="252"/>
    </row>
    <row r="44" spans="1:18" s="151" customFormat="1" ht="12.75">
      <c r="A44" s="33" t="s">
        <v>405</v>
      </c>
      <c r="B44" s="33" t="s">
        <v>392</v>
      </c>
      <c r="C44" s="75">
        <v>75354</v>
      </c>
      <c r="D44" s="250"/>
      <c r="E44" s="33"/>
      <c r="F44" s="262" t="s">
        <v>362</v>
      </c>
      <c r="G44" s="33"/>
      <c r="H44" s="33"/>
      <c r="I44" s="33"/>
      <c r="J44" s="129">
        <f t="shared" si="0"/>
        <v>623931.12</v>
      </c>
      <c r="K44" s="263">
        <v>296894.76</v>
      </c>
      <c r="L44" s="263">
        <v>406911.6</v>
      </c>
      <c r="M44" s="275"/>
      <c r="N44" s="275"/>
      <c r="O44" s="129">
        <v>513914.28</v>
      </c>
      <c r="P44" s="251">
        <v>7.693228419735017</v>
      </c>
      <c r="R44" s="252"/>
    </row>
    <row r="45" spans="1:18" s="151" customFormat="1" ht="12.75">
      <c r="A45" s="33" t="s">
        <v>408</v>
      </c>
      <c r="B45" s="317" t="s">
        <v>413</v>
      </c>
      <c r="C45" s="75">
        <v>1846</v>
      </c>
      <c r="D45" s="250"/>
      <c r="E45" s="33"/>
      <c r="F45" s="262" t="s">
        <v>362</v>
      </c>
      <c r="G45" s="33"/>
      <c r="H45" s="33"/>
      <c r="I45" s="33"/>
      <c r="J45" s="129">
        <f t="shared" si="0"/>
        <v>33781.8</v>
      </c>
      <c r="K45" s="263">
        <v>15856.21</v>
      </c>
      <c r="L45" s="263">
        <v>17536.07</v>
      </c>
      <c r="M45" s="275"/>
      <c r="N45" s="275"/>
      <c r="O45" s="129">
        <v>32101.94</v>
      </c>
      <c r="P45" s="251">
        <v>0.4805617721629147</v>
      </c>
      <c r="R45" s="252"/>
    </row>
    <row r="46" spans="1:18" s="151" customFormat="1" ht="12.75">
      <c r="A46" s="33" t="s">
        <v>409</v>
      </c>
      <c r="B46" s="318" t="s">
        <v>414</v>
      </c>
      <c r="C46" s="75">
        <v>9100</v>
      </c>
      <c r="D46" s="250"/>
      <c r="E46" s="33"/>
      <c r="F46" s="262" t="s">
        <v>362</v>
      </c>
      <c r="G46" s="33"/>
      <c r="H46" s="33"/>
      <c r="I46" s="33"/>
      <c r="J46" s="129">
        <f t="shared" si="0"/>
        <v>91455</v>
      </c>
      <c r="K46" s="263">
        <v>49731.5</v>
      </c>
      <c r="L46" s="263">
        <v>52916.5</v>
      </c>
      <c r="M46" s="275"/>
      <c r="N46" s="275"/>
      <c r="O46" s="129">
        <v>88270</v>
      </c>
      <c r="P46" s="251">
        <v>1.3213901598725957</v>
      </c>
      <c r="R46" s="252"/>
    </row>
    <row r="47" spans="1:18" s="151" customFormat="1" ht="12.75">
      <c r="A47" s="33" t="s">
        <v>410</v>
      </c>
      <c r="B47" s="337" t="s">
        <v>447</v>
      </c>
      <c r="C47" s="75">
        <v>2700</v>
      </c>
      <c r="D47" s="250"/>
      <c r="E47" s="33"/>
      <c r="F47" s="262" t="s">
        <v>362</v>
      </c>
      <c r="G47" s="33"/>
      <c r="H47" s="33"/>
      <c r="I47" s="33"/>
      <c r="J47" s="129">
        <f t="shared" si="0"/>
        <v>283878</v>
      </c>
      <c r="K47" s="263">
        <v>75521.7</v>
      </c>
      <c r="L47" s="129">
        <v>100118.7</v>
      </c>
      <c r="M47" s="275"/>
      <c r="N47" s="275"/>
      <c r="O47" s="129">
        <v>259281</v>
      </c>
      <c r="P47" s="251">
        <v>3.8814020849884048</v>
      </c>
      <c r="R47" s="252"/>
    </row>
    <row r="48" spans="1:18" s="151" customFormat="1" ht="12.75">
      <c r="A48" s="33" t="s">
        <v>411</v>
      </c>
      <c r="B48" s="319" t="s">
        <v>415</v>
      </c>
      <c r="C48" s="75">
        <v>3000</v>
      </c>
      <c r="D48" s="250"/>
      <c r="E48" s="33"/>
      <c r="F48" s="262" t="s">
        <v>362</v>
      </c>
      <c r="G48" s="33"/>
      <c r="H48" s="33"/>
      <c r="I48" s="33"/>
      <c r="J48" s="129">
        <f t="shared" si="0"/>
        <v>273870</v>
      </c>
      <c r="K48" s="263">
        <v>260836.5</v>
      </c>
      <c r="L48" s="263">
        <v>261166.5</v>
      </c>
      <c r="M48" s="275"/>
      <c r="N48" s="275"/>
      <c r="O48" s="129">
        <v>273540</v>
      </c>
      <c r="P48" s="251">
        <v>4.094857418506286</v>
      </c>
      <c r="R48" s="252"/>
    </row>
    <row r="49" spans="1:18" s="151" customFormat="1" ht="12.75">
      <c r="A49" s="33" t="s">
        <v>412</v>
      </c>
      <c r="B49" s="320" t="s">
        <v>416</v>
      </c>
      <c r="C49" s="75">
        <v>9485</v>
      </c>
      <c r="D49" s="250"/>
      <c r="E49" s="33"/>
      <c r="F49" s="262" t="s">
        <v>362</v>
      </c>
      <c r="G49" s="33"/>
      <c r="H49" s="33"/>
      <c r="I49" s="33"/>
      <c r="J49" s="129">
        <f t="shared" si="0"/>
        <v>136577.35</v>
      </c>
      <c r="K49" s="263">
        <v>39606.75</v>
      </c>
      <c r="L49" s="263">
        <v>67011.75</v>
      </c>
      <c r="M49" s="275"/>
      <c r="N49" s="275"/>
      <c r="O49" s="129">
        <v>109172.35</v>
      </c>
      <c r="P49" s="251">
        <v>1.6342955593085642</v>
      </c>
      <c r="R49" s="252"/>
    </row>
    <row r="50" spans="1:18" s="151" customFormat="1" ht="12.75">
      <c r="A50" s="33" t="s">
        <v>427</v>
      </c>
      <c r="B50" s="331" t="s">
        <v>437</v>
      </c>
      <c r="C50" s="75">
        <v>111111</v>
      </c>
      <c r="D50" s="250"/>
      <c r="E50" s="33"/>
      <c r="F50" s="262" t="s">
        <v>362</v>
      </c>
      <c r="G50" s="33"/>
      <c r="H50" s="33"/>
      <c r="I50" s="33"/>
      <c r="J50" s="129">
        <f t="shared" si="0"/>
        <v>500499.49</v>
      </c>
      <c r="K50" s="263">
        <v>21111.09</v>
      </c>
      <c r="L50" s="263">
        <v>20499.97</v>
      </c>
      <c r="M50" s="275"/>
      <c r="N50" s="275"/>
      <c r="O50" s="129">
        <v>501110.61</v>
      </c>
      <c r="P50" s="251">
        <v>7.501559182754661</v>
      </c>
      <c r="R50" s="252"/>
    </row>
    <row r="51" spans="1:18" s="151" customFormat="1" ht="12.75">
      <c r="A51" s="33" t="s">
        <v>428</v>
      </c>
      <c r="B51" s="331" t="s">
        <v>438</v>
      </c>
      <c r="C51" s="75">
        <v>4742</v>
      </c>
      <c r="D51" s="250"/>
      <c r="E51" s="33"/>
      <c r="F51" s="262"/>
      <c r="G51" s="33"/>
      <c r="H51" s="33"/>
      <c r="I51" s="33"/>
      <c r="J51" s="129">
        <f t="shared" si="0"/>
        <v>4623.450000000001</v>
      </c>
      <c r="K51" s="263">
        <v>7421.23</v>
      </c>
      <c r="L51" s="263"/>
      <c r="M51" s="275"/>
      <c r="N51" s="275"/>
      <c r="O51" s="129">
        <v>12044.68</v>
      </c>
      <c r="P51" s="251">
        <v>0.1803072576278946</v>
      </c>
      <c r="R51" s="252"/>
    </row>
    <row r="52" spans="1:18" s="151" customFormat="1" ht="25.5">
      <c r="A52" s="33" t="s">
        <v>429</v>
      </c>
      <c r="B52" s="331" t="s">
        <v>439</v>
      </c>
      <c r="C52" s="75">
        <v>14500</v>
      </c>
      <c r="D52" s="250"/>
      <c r="E52" s="33"/>
      <c r="F52" s="262"/>
      <c r="G52" s="33"/>
      <c r="H52" s="33"/>
      <c r="I52" s="33"/>
      <c r="J52" s="129">
        <f t="shared" si="0"/>
        <v>-1740</v>
      </c>
      <c r="K52" s="263">
        <v>69600</v>
      </c>
      <c r="L52" s="263"/>
      <c r="M52" s="275"/>
      <c r="N52" s="275"/>
      <c r="O52" s="129">
        <v>67860</v>
      </c>
      <c r="P52" s="251">
        <v>1.0158551744528646</v>
      </c>
      <c r="R52" s="252"/>
    </row>
    <row r="53" spans="1:18" s="151" customFormat="1" ht="12.75">
      <c r="A53" s="33" t="s">
        <v>417</v>
      </c>
      <c r="B53" s="332" t="s">
        <v>421</v>
      </c>
      <c r="C53" s="75">
        <v>1600</v>
      </c>
      <c r="D53" s="250"/>
      <c r="E53" s="33"/>
      <c r="F53" s="33"/>
      <c r="G53" s="33"/>
      <c r="H53" s="33"/>
      <c r="I53" s="33"/>
      <c r="J53" s="129">
        <f t="shared" si="0"/>
        <v>235531.30896</v>
      </c>
      <c r="K53" s="263">
        <v>75600.01</v>
      </c>
      <c r="L53" s="263">
        <v>77954.57</v>
      </c>
      <c r="M53" s="275"/>
      <c r="N53" s="275"/>
      <c r="O53" s="129">
        <v>233176.74896</v>
      </c>
      <c r="P53" s="251">
        <v>3.490624918849287</v>
      </c>
      <c r="R53" s="252"/>
    </row>
    <row r="54" spans="1:16" s="151" customFormat="1" ht="12.75">
      <c r="A54" s="33" t="s">
        <v>418</v>
      </c>
      <c r="B54" s="332" t="s">
        <v>422</v>
      </c>
      <c r="C54" s="75">
        <v>3865</v>
      </c>
      <c r="D54" s="250"/>
      <c r="E54" s="33"/>
      <c r="F54" s="33"/>
      <c r="G54" s="33"/>
      <c r="H54" s="33"/>
      <c r="I54" s="33"/>
      <c r="J54" s="129">
        <f t="shared" si="0"/>
        <v>288485.94204</v>
      </c>
      <c r="K54" s="263">
        <v>136188.48</v>
      </c>
      <c r="L54" s="263">
        <v>132528.75</v>
      </c>
      <c r="M54" s="275"/>
      <c r="N54" s="275"/>
      <c r="O54" s="129">
        <v>292145.67204000003</v>
      </c>
      <c r="P54" s="251">
        <v>4.37338185434488</v>
      </c>
    </row>
    <row r="55" spans="1:16" s="151" customFormat="1" ht="12.75">
      <c r="A55" s="33" t="s">
        <v>419</v>
      </c>
      <c r="B55" s="332" t="s">
        <v>423</v>
      </c>
      <c r="C55" s="75">
        <v>1390</v>
      </c>
      <c r="D55" s="250"/>
      <c r="E55" s="33"/>
      <c r="F55" s="33"/>
      <c r="G55" s="33"/>
      <c r="H55" s="33"/>
      <c r="I55" s="33"/>
      <c r="J55" s="129">
        <f t="shared" si="0"/>
        <v>477436.4295704999</v>
      </c>
      <c r="K55" s="263">
        <v>165183.94</v>
      </c>
      <c r="L55" s="263">
        <v>179247.64</v>
      </c>
      <c r="M55" s="275"/>
      <c r="N55" s="275"/>
      <c r="O55" s="129">
        <v>463372.7295704999</v>
      </c>
      <c r="P55" s="251">
        <v>6.936628131956088</v>
      </c>
    </row>
    <row r="56" spans="1:16" s="151" customFormat="1" ht="12.75">
      <c r="A56" s="321" t="s">
        <v>430</v>
      </c>
      <c r="B56" s="332" t="s">
        <v>440</v>
      </c>
      <c r="C56" s="75">
        <v>2802</v>
      </c>
      <c r="D56" s="250"/>
      <c r="E56" s="33"/>
      <c r="F56" s="33"/>
      <c r="G56" s="33"/>
      <c r="H56" s="33"/>
      <c r="I56" s="33"/>
      <c r="J56" s="129">
        <f t="shared" si="0"/>
        <v>155310.29237</v>
      </c>
      <c r="K56" s="263">
        <v>38575.42</v>
      </c>
      <c r="L56" s="263">
        <v>61513.11</v>
      </c>
      <c r="M56" s="275"/>
      <c r="N56" s="275"/>
      <c r="O56" s="129">
        <v>132372.60237</v>
      </c>
      <c r="P56" s="251">
        <v>1.9816002515967583</v>
      </c>
    </row>
    <row r="57" spans="1:16" s="151" customFormat="1" ht="12.75">
      <c r="A57" s="321" t="s">
        <v>420</v>
      </c>
      <c r="B57" s="333" t="s">
        <v>424</v>
      </c>
      <c r="C57" s="75">
        <v>355</v>
      </c>
      <c r="D57" s="250"/>
      <c r="E57" s="33"/>
      <c r="F57" s="33"/>
      <c r="G57" s="33"/>
      <c r="H57" s="33"/>
      <c r="I57" s="33"/>
      <c r="J57" s="129">
        <f t="shared" si="0"/>
        <v>99192.04150884191</v>
      </c>
      <c r="K57" s="263">
        <v>34597.73</v>
      </c>
      <c r="L57" s="263">
        <v>48835.31</v>
      </c>
      <c r="M57" s="275"/>
      <c r="N57" s="275"/>
      <c r="O57" s="129">
        <v>84954.46150884192</v>
      </c>
      <c r="P57" s="251">
        <v>1.2717569896347445</v>
      </c>
    </row>
    <row r="58" spans="1:16" s="151" customFormat="1" ht="12.75">
      <c r="A58" s="326" t="s">
        <v>431</v>
      </c>
      <c r="B58" s="333" t="s">
        <v>441</v>
      </c>
      <c r="C58" s="75">
        <v>1000</v>
      </c>
      <c r="D58" s="250"/>
      <c r="E58" s="33"/>
      <c r="F58" s="33"/>
      <c r="G58" s="33"/>
      <c r="H58" s="33"/>
      <c r="I58" s="33"/>
      <c r="J58" s="129">
        <f t="shared" si="0"/>
        <v>75372.30752466351</v>
      </c>
      <c r="K58" s="263">
        <v>20063.21</v>
      </c>
      <c r="L58" s="263">
        <v>24568.22</v>
      </c>
      <c r="M58" s="275"/>
      <c r="N58" s="275"/>
      <c r="O58" s="129">
        <v>70867.29752466352</v>
      </c>
      <c r="P58" s="251">
        <v>1.0608740184190997</v>
      </c>
    </row>
    <row r="59" spans="1:16" s="151" customFormat="1" ht="12.75">
      <c r="A59" s="326" t="s">
        <v>432</v>
      </c>
      <c r="B59" s="333" t="s">
        <v>442</v>
      </c>
      <c r="C59" s="75">
        <v>1000</v>
      </c>
      <c r="D59" s="250"/>
      <c r="E59" s="33"/>
      <c r="F59" s="33"/>
      <c r="G59" s="33"/>
      <c r="H59" s="33"/>
      <c r="I59" s="33"/>
      <c r="J59" s="129">
        <f t="shared" si="0"/>
        <v>63039.32579462396</v>
      </c>
      <c r="K59" s="263">
        <v>7606.93</v>
      </c>
      <c r="L59" s="263">
        <v>19381.59</v>
      </c>
      <c r="M59" s="275"/>
      <c r="N59" s="275"/>
      <c r="O59" s="129">
        <v>51264.665794623965</v>
      </c>
      <c r="P59" s="251">
        <v>0.767425228618708</v>
      </c>
    </row>
    <row r="60" spans="1:16" s="151" customFormat="1" ht="12.75">
      <c r="A60" s="326" t="s">
        <v>433</v>
      </c>
      <c r="B60" s="333" t="s">
        <v>443</v>
      </c>
      <c r="C60" s="75">
        <v>14900</v>
      </c>
      <c r="D60" s="250"/>
      <c r="E60" s="33"/>
      <c r="F60" s="33"/>
      <c r="G60" s="33"/>
      <c r="H60" s="33"/>
      <c r="I60" s="33"/>
      <c r="J60" s="129">
        <f t="shared" si="0"/>
        <v>107781.0234</v>
      </c>
      <c r="K60" s="263">
        <v>30410.1</v>
      </c>
      <c r="L60" s="263">
        <v>31136.62</v>
      </c>
      <c r="M60" s="275"/>
      <c r="N60" s="275"/>
      <c r="O60" s="129">
        <v>107054.5034</v>
      </c>
      <c r="P60" s="251">
        <v>1.6025916773853783</v>
      </c>
    </row>
    <row r="61" spans="1:16" s="151" customFormat="1" ht="12.75">
      <c r="A61" s="327" t="s">
        <v>434</v>
      </c>
      <c r="B61" s="334" t="s">
        <v>444</v>
      </c>
      <c r="C61" s="75">
        <v>105000</v>
      </c>
      <c r="D61" s="250"/>
      <c r="E61" s="33"/>
      <c r="F61" s="33"/>
      <c r="G61" s="33"/>
      <c r="H61" s="33"/>
      <c r="I61" s="33"/>
      <c r="J61" s="129">
        <f t="shared" si="0"/>
        <v>91078.26699999999</v>
      </c>
      <c r="K61" s="263">
        <v>28148.59</v>
      </c>
      <c r="L61" s="263">
        <v>20573.12</v>
      </c>
      <c r="M61" s="275"/>
      <c r="N61" s="275"/>
      <c r="O61" s="129">
        <v>98653.737</v>
      </c>
      <c r="P61" s="251">
        <v>1.4768333217</v>
      </c>
    </row>
    <row r="62" spans="1:16" s="151" customFormat="1" ht="12.75">
      <c r="A62" s="328" t="s">
        <v>435</v>
      </c>
      <c r="B62" s="335" t="s">
        <v>445</v>
      </c>
      <c r="C62" s="75">
        <v>6000</v>
      </c>
      <c r="D62" s="250"/>
      <c r="E62" s="33"/>
      <c r="F62" s="33"/>
      <c r="G62" s="33"/>
      <c r="H62" s="33"/>
      <c r="I62" s="33"/>
      <c r="J62" s="129">
        <f t="shared" si="0"/>
        <v>49827.264</v>
      </c>
      <c r="K62" s="263">
        <v>14177.31</v>
      </c>
      <c r="L62" s="263">
        <v>15921.24</v>
      </c>
      <c r="M62" s="275"/>
      <c r="N62" s="275"/>
      <c r="O62" s="129">
        <v>48083.334</v>
      </c>
      <c r="P62" s="251">
        <v>0.7198011147781513</v>
      </c>
    </row>
    <row r="63" spans="1:16" s="151" customFormat="1" ht="12.75">
      <c r="A63" s="329" t="s">
        <v>436</v>
      </c>
      <c r="B63" s="336" t="s">
        <v>446</v>
      </c>
      <c r="C63" s="75">
        <v>254</v>
      </c>
      <c r="D63" s="250"/>
      <c r="E63" s="33"/>
      <c r="F63" s="33"/>
      <c r="G63" s="33"/>
      <c r="H63" s="33"/>
      <c r="I63" s="33"/>
      <c r="J63" s="129">
        <f t="shared" si="0"/>
        <v>27387.95138</v>
      </c>
      <c r="K63" s="263">
        <v>20661.52</v>
      </c>
      <c r="L63" s="263">
        <v>1021.76</v>
      </c>
      <c r="M63" s="275"/>
      <c r="N63" s="275"/>
      <c r="O63" s="129">
        <v>47027.71138</v>
      </c>
      <c r="P63" s="251">
        <v>0.7039985845571597</v>
      </c>
    </row>
    <row r="64" spans="1:18" s="151" customFormat="1" ht="12.75">
      <c r="A64" s="65" t="s">
        <v>212</v>
      </c>
      <c r="B64" s="66"/>
      <c r="C64" s="66"/>
      <c r="D64" s="66"/>
      <c r="E64" s="66"/>
      <c r="F64" s="66"/>
      <c r="G64" s="66"/>
      <c r="H64" s="66"/>
      <c r="I64" s="66"/>
      <c r="J64" s="232">
        <f>SUM(J32:J63)</f>
        <v>6233455.648548631</v>
      </c>
      <c r="K64" s="277">
        <f>SUM(K32:K63)</f>
        <v>2884914.3599999994</v>
      </c>
      <c r="L64" s="277">
        <f>SUM(L32:L63)</f>
        <v>3263069.66</v>
      </c>
      <c r="M64" s="277">
        <f>SUM(M32:M56)</f>
        <v>0</v>
      </c>
      <c r="N64" s="277">
        <f>SUM(N32:N56)</f>
        <v>0</v>
      </c>
      <c r="O64" s="232">
        <f>SUM(O32:O63)</f>
        <v>5855300.348548628</v>
      </c>
      <c r="P64" s="259">
        <f>SUM(P32:P63)</f>
        <v>87.65306744840531</v>
      </c>
      <c r="R64" s="311"/>
    </row>
    <row r="65" spans="1:16" s="247" customFormat="1" ht="29.25" customHeight="1">
      <c r="A65" s="33" t="s">
        <v>289</v>
      </c>
      <c r="B65" s="33"/>
      <c r="C65" s="33"/>
      <c r="D65" s="33" t="s">
        <v>156</v>
      </c>
      <c r="E65" s="33"/>
      <c r="F65" s="33" t="s">
        <v>156</v>
      </c>
      <c r="G65" s="33"/>
      <c r="H65" s="33"/>
      <c r="I65" s="33"/>
      <c r="J65" s="33" t="s">
        <v>156</v>
      </c>
      <c r="K65" s="275" t="s">
        <v>156</v>
      </c>
      <c r="L65" s="275"/>
      <c r="M65" s="275"/>
      <c r="N65" s="275" t="s">
        <v>156</v>
      </c>
      <c r="O65" s="33"/>
      <c r="P65" s="251">
        <f>ROUND(O65/'справка № 1ИД-БАЛАНС'!$B$56*100,2)</f>
        <v>0</v>
      </c>
    </row>
    <row r="66" spans="1:16" s="247" customFormat="1" ht="15" customHeight="1">
      <c r="A66" s="33" t="s">
        <v>290</v>
      </c>
      <c r="B66" s="33"/>
      <c r="C66" s="33"/>
      <c r="D66" s="33" t="s">
        <v>156</v>
      </c>
      <c r="E66" s="33"/>
      <c r="F66" s="33" t="s">
        <v>156</v>
      </c>
      <c r="G66" s="33"/>
      <c r="H66" s="33"/>
      <c r="I66" s="33"/>
      <c r="J66" s="66"/>
      <c r="K66" s="276"/>
      <c r="L66" s="276"/>
      <c r="M66" s="276"/>
      <c r="N66" s="276"/>
      <c r="O66" s="66"/>
      <c r="P66" s="251">
        <f>ROUND(O66/'справка № 1ИД-БАЛАНС'!$B$56*100,2)</f>
        <v>0</v>
      </c>
    </row>
    <row r="67" spans="1:16" s="151" customFormat="1" ht="18.75" customHeight="1">
      <c r="A67" s="33" t="s">
        <v>192</v>
      </c>
      <c r="B67" s="33"/>
      <c r="C67" s="66"/>
      <c r="D67" s="66"/>
      <c r="E67" s="66"/>
      <c r="F67" s="66"/>
      <c r="G67" s="66"/>
      <c r="H67" s="66"/>
      <c r="I67" s="66"/>
      <c r="J67" s="66"/>
      <c r="K67" s="276"/>
      <c r="L67" s="276"/>
      <c r="M67" s="276"/>
      <c r="N67" s="276"/>
      <c r="O67" s="253"/>
      <c r="P67" s="251">
        <f>ROUND(O67/'справка № 1ИД-БАЛАНС'!$B$56*100,2)</f>
        <v>0</v>
      </c>
    </row>
    <row r="68" spans="1:16" s="151" customFormat="1" ht="16.5" customHeight="1">
      <c r="A68" s="33" t="s">
        <v>193</v>
      </c>
      <c r="B68" s="33"/>
      <c r="C68" s="66"/>
      <c r="D68" s="66"/>
      <c r="E68" s="66"/>
      <c r="F68" s="66"/>
      <c r="G68" s="66"/>
      <c r="H68" s="66"/>
      <c r="I68" s="66"/>
      <c r="J68" s="66"/>
      <c r="K68" s="276"/>
      <c r="L68" s="276"/>
      <c r="M68" s="279"/>
      <c r="N68" s="279"/>
      <c r="O68" s="253"/>
      <c r="P68" s="251">
        <f>ROUND(O68/'справка № 1ИД-БАЛАНС'!$B$56*100,2)</f>
        <v>0</v>
      </c>
    </row>
    <row r="69" spans="1:16" s="151" customFormat="1" ht="9.75" customHeight="1">
      <c r="A69" s="33"/>
      <c r="B69" s="33"/>
      <c r="C69" s="66"/>
      <c r="D69" s="66"/>
      <c r="E69" s="66"/>
      <c r="F69" s="66"/>
      <c r="G69" s="66"/>
      <c r="H69" s="66"/>
      <c r="I69" s="66"/>
      <c r="J69" s="66"/>
      <c r="K69" s="276"/>
      <c r="L69" s="276"/>
      <c r="M69" s="279"/>
      <c r="N69" s="279"/>
      <c r="O69" s="253"/>
      <c r="P69" s="251">
        <f>ROUND(O69/'справка № 1ИД-БАЛАНС'!$B$56*100,2)</f>
        <v>0</v>
      </c>
    </row>
    <row r="70" spans="1:16" s="151" customFormat="1" ht="14.25" customHeight="1">
      <c r="A70" s="33" t="s">
        <v>195</v>
      </c>
      <c r="B70" s="33"/>
      <c r="C70" s="66"/>
      <c r="D70" s="66"/>
      <c r="E70" s="66"/>
      <c r="F70" s="66"/>
      <c r="G70" s="66"/>
      <c r="H70" s="66"/>
      <c r="I70" s="66"/>
      <c r="J70" s="66"/>
      <c r="K70" s="276"/>
      <c r="L70" s="276"/>
      <c r="M70" s="279"/>
      <c r="N70" s="279"/>
      <c r="O70" s="253"/>
      <c r="P70" s="251">
        <f>ROUND(O70/'справка № 1ИД-БАЛАНС'!$B$56*100,2)</f>
        <v>0</v>
      </c>
    </row>
    <row r="71" spans="1:16" s="151" customFormat="1" ht="12.75">
      <c r="A71" s="65" t="s">
        <v>213</v>
      </c>
      <c r="B71" s="254"/>
      <c r="C71" s="66"/>
      <c r="D71" s="66"/>
      <c r="E71" s="66"/>
      <c r="F71" s="66"/>
      <c r="G71" s="66"/>
      <c r="H71" s="66"/>
      <c r="I71" s="66"/>
      <c r="J71" s="232">
        <f aca="true" t="shared" si="1" ref="J71:O71">SUM(J68:J70)</f>
        <v>0</v>
      </c>
      <c r="K71" s="232">
        <f t="shared" si="1"/>
        <v>0</v>
      </c>
      <c r="L71" s="232">
        <f t="shared" si="1"/>
        <v>0</v>
      </c>
      <c r="M71" s="232">
        <f t="shared" si="1"/>
        <v>0</v>
      </c>
      <c r="N71" s="232">
        <f t="shared" si="1"/>
        <v>0</v>
      </c>
      <c r="O71" s="232">
        <f t="shared" si="1"/>
        <v>0</v>
      </c>
      <c r="P71" s="259">
        <f>ROUND(O71/'справка № 1ИД-БАЛАНС'!$B$56*100,2)</f>
        <v>0</v>
      </c>
    </row>
    <row r="72" spans="1:16" s="247" customFormat="1" ht="29.25" customHeight="1">
      <c r="A72" s="33" t="s">
        <v>297</v>
      </c>
      <c r="B72" s="33"/>
      <c r="C72" s="33"/>
      <c r="D72" s="33"/>
      <c r="E72" s="33"/>
      <c r="F72" s="33"/>
      <c r="G72" s="33"/>
      <c r="H72" s="33"/>
      <c r="I72" s="33"/>
      <c r="J72" s="33"/>
      <c r="K72" s="275"/>
      <c r="L72" s="275"/>
      <c r="M72" s="275"/>
      <c r="N72" s="275"/>
      <c r="O72" s="33"/>
      <c r="P72" s="251">
        <f>ROUND(O72/'справка № 1ИД-БАЛАНС'!$B$56*100,2)</f>
        <v>0</v>
      </c>
    </row>
    <row r="73" spans="1:16" s="151" customFormat="1" ht="12.75">
      <c r="A73" s="33" t="s">
        <v>196</v>
      </c>
      <c r="B73" s="33"/>
      <c r="C73" s="66"/>
      <c r="D73" s="66"/>
      <c r="E73" s="66"/>
      <c r="F73" s="66"/>
      <c r="G73" s="66"/>
      <c r="H73" s="66"/>
      <c r="I73" s="66"/>
      <c r="J73" s="66"/>
      <c r="K73" s="276"/>
      <c r="L73" s="276"/>
      <c r="M73" s="276"/>
      <c r="N73" s="276"/>
      <c r="O73" s="66"/>
      <c r="P73" s="251">
        <f>ROUND(O73/'справка № 1ИД-БАЛАНС'!$B$56*100,2)</f>
        <v>0</v>
      </c>
    </row>
    <row r="74" spans="1:16" s="151" customFormat="1" ht="12.75">
      <c r="A74" s="33" t="s">
        <v>291</v>
      </c>
      <c r="B74" s="33"/>
      <c r="C74" s="66"/>
      <c r="D74" s="66"/>
      <c r="E74" s="66"/>
      <c r="F74" s="66"/>
      <c r="G74" s="66"/>
      <c r="H74" s="66"/>
      <c r="I74" s="66"/>
      <c r="J74" s="66"/>
      <c r="K74" s="276"/>
      <c r="L74" s="276"/>
      <c r="M74" s="276"/>
      <c r="N74" s="276"/>
      <c r="O74" s="66"/>
      <c r="P74" s="251">
        <f>ROUND(O74/'справка № 1ИД-БАЛАНС'!$B$56*100,2)</f>
        <v>0</v>
      </c>
    </row>
    <row r="75" spans="1:16" s="151" customFormat="1" ht="12.75">
      <c r="A75" s="33" t="s">
        <v>20</v>
      </c>
      <c r="B75" s="33"/>
      <c r="C75" s="66"/>
      <c r="D75" s="66"/>
      <c r="E75" s="66"/>
      <c r="F75" s="66"/>
      <c r="G75" s="66"/>
      <c r="H75" s="66"/>
      <c r="I75" s="66"/>
      <c r="J75" s="66"/>
      <c r="K75" s="276"/>
      <c r="L75" s="276"/>
      <c r="M75" s="276"/>
      <c r="N75" s="276"/>
      <c r="O75" s="66"/>
      <c r="P75" s="251">
        <f>ROUND(O75/'справка № 1ИД-БАЛАНС'!$B$56*100,2)</f>
        <v>0</v>
      </c>
    </row>
    <row r="76" spans="1:16" s="151" customFormat="1" ht="13.5">
      <c r="A76" s="65" t="s">
        <v>294</v>
      </c>
      <c r="B76" s="255"/>
      <c r="C76" s="66"/>
      <c r="D76" s="66"/>
      <c r="E76" s="66"/>
      <c r="F76" s="66"/>
      <c r="G76" s="66"/>
      <c r="H76" s="66"/>
      <c r="I76" s="66"/>
      <c r="J76" s="66"/>
      <c r="K76" s="276"/>
      <c r="L76" s="276"/>
      <c r="M76" s="276"/>
      <c r="N76" s="276"/>
      <c r="O76" s="66"/>
      <c r="P76" s="251">
        <f>ROUND(O76/'справка № 1ИД-БАЛАНС'!$B$56*100,2)</f>
        <v>0</v>
      </c>
    </row>
    <row r="77" spans="1:16" s="247" customFormat="1" ht="12.75">
      <c r="A77" s="33" t="s">
        <v>292</v>
      </c>
      <c r="B77" s="33"/>
      <c r="C77" s="33"/>
      <c r="D77" s="33" t="s">
        <v>156</v>
      </c>
      <c r="E77" s="33"/>
      <c r="F77" s="33" t="s">
        <v>156</v>
      </c>
      <c r="G77" s="33"/>
      <c r="H77" s="33"/>
      <c r="I77" s="33"/>
      <c r="J77" s="33"/>
      <c r="K77" s="275"/>
      <c r="L77" s="275"/>
      <c r="M77" s="275"/>
      <c r="N77" s="275"/>
      <c r="O77" s="33"/>
      <c r="P77" s="251">
        <f>ROUND(O77/'справка № 1ИД-БАЛАНС'!$B$56*100,2)</f>
        <v>0</v>
      </c>
    </row>
    <row r="78" spans="1:16" s="247" customFormat="1" ht="12.75">
      <c r="A78" s="33"/>
      <c r="B78" s="33"/>
      <c r="C78" s="75"/>
      <c r="D78" s="250"/>
      <c r="E78" s="33"/>
      <c r="F78" s="33"/>
      <c r="G78" s="33"/>
      <c r="H78" s="33"/>
      <c r="I78" s="33"/>
      <c r="J78" s="129"/>
      <c r="K78" s="278"/>
      <c r="L78" s="278"/>
      <c r="M78" s="278"/>
      <c r="N78" s="278"/>
      <c r="O78" s="75"/>
      <c r="P78" s="251">
        <f>ROUND(O78/'справка № 1ИД-БАЛАНС'!$B$56*100,2)</f>
        <v>0</v>
      </c>
    </row>
    <row r="79" spans="1:16" s="247" customFormat="1" ht="12.75">
      <c r="A79" s="65" t="s">
        <v>310</v>
      </c>
      <c r="B79" s="33"/>
      <c r="C79" s="33"/>
      <c r="D79" s="33"/>
      <c r="E79" s="33"/>
      <c r="F79" s="33"/>
      <c r="G79" s="33"/>
      <c r="H79" s="33"/>
      <c r="I79" s="33"/>
      <c r="J79" s="232">
        <f>SUM(J78:J78)</f>
        <v>0</v>
      </c>
      <c r="K79" s="277">
        <f>SUM(K78:K78)</f>
        <v>0</v>
      </c>
      <c r="L79" s="277">
        <f>SUM(L78:L78)</f>
        <v>0</v>
      </c>
      <c r="M79" s="276"/>
      <c r="N79" s="276"/>
      <c r="O79" s="232">
        <f>SUM(O78:O78)</f>
        <v>0</v>
      </c>
      <c r="P79" s="251">
        <f>ROUND(O79/'справка № 1ИД-БАЛАНС'!$B$56*100,2)</f>
        <v>0</v>
      </c>
    </row>
    <row r="80" spans="1:16" s="247" customFormat="1" ht="12.75">
      <c r="A80" s="152" t="s">
        <v>229</v>
      </c>
      <c r="B80" s="33"/>
      <c r="C80" s="33"/>
      <c r="D80" s="33" t="s">
        <v>156</v>
      </c>
      <c r="E80" s="33"/>
      <c r="F80" s="33" t="s">
        <v>156</v>
      </c>
      <c r="G80" s="33"/>
      <c r="H80" s="33"/>
      <c r="I80" s="33"/>
      <c r="J80" s="232">
        <f>J64+J71+J79</f>
        <v>6233455.648548631</v>
      </c>
      <c r="K80" s="277">
        <f>K64+K71+K79</f>
        <v>2884914.3599999994</v>
      </c>
      <c r="L80" s="277">
        <f>L64+L71+L79</f>
        <v>3263069.66</v>
      </c>
      <c r="M80" s="275"/>
      <c r="N80" s="275" t="s">
        <v>156</v>
      </c>
      <c r="O80" s="232">
        <f>O64+O71+O79</f>
        <v>5855300.348548628</v>
      </c>
      <c r="P80" s="259">
        <f>ROUND(O80/'справка № 1ИД-БАЛАНС'!$B$56*100,2)</f>
        <v>87.65</v>
      </c>
    </row>
    <row r="81" spans="1:16" s="247" customFormat="1" ht="38.25" customHeight="1">
      <c r="A81" s="256" t="s">
        <v>293</v>
      </c>
      <c r="B81" s="33"/>
      <c r="C81" s="33"/>
      <c r="D81" s="33"/>
      <c r="E81" s="33"/>
      <c r="F81" s="33"/>
      <c r="G81" s="33"/>
      <c r="H81" s="33"/>
      <c r="I81" s="33"/>
      <c r="J81" s="33"/>
      <c r="K81" s="275"/>
      <c r="L81" s="275"/>
      <c r="M81" s="275"/>
      <c r="N81" s="275"/>
      <c r="O81" s="33"/>
      <c r="P81" s="251">
        <f>ROUND(O81/'справка № 1ИД-БАЛАНС'!$B$56*100,2)</f>
        <v>0</v>
      </c>
    </row>
    <row r="82" spans="1:16" s="151" customFormat="1" ht="12.75">
      <c r="A82" s="254"/>
      <c r="B82" s="254"/>
      <c r="C82" s="66"/>
      <c r="D82" s="66"/>
      <c r="E82" s="66"/>
      <c r="F82" s="66"/>
      <c r="G82" s="66"/>
      <c r="H82" s="66"/>
      <c r="I82" s="66"/>
      <c r="J82" s="66"/>
      <c r="K82" s="276"/>
      <c r="L82" s="276"/>
      <c r="M82" s="276"/>
      <c r="N82" s="276"/>
      <c r="O82" s="66"/>
      <c r="P82" s="251">
        <f>ROUND(O82/'справка № 1ИД-БАЛАНС'!$B$56*100,2)</f>
        <v>0</v>
      </c>
    </row>
    <row r="83" spans="1:16" s="151" customFormat="1" ht="12.75">
      <c r="A83" s="65" t="s">
        <v>212</v>
      </c>
      <c r="B83" s="66"/>
      <c r="C83" s="66"/>
      <c r="D83" s="66"/>
      <c r="E83" s="66"/>
      <c r="F83" s="66"/>
      <c r="G83" s="66"/>
      <c r="H83" s="66"/>
      <c r="I83" s="66"/>
      <c r="J83" s="66"/>
      <c r="K83" s="276"/>
      <c r="L83" s="276"/>
      <c r="M83" s="276"/>
      <c r="N83" s="276"/>
      <c r="O83" s="66"/>
      <c r="P83" s="251">
        <f>ROUND(O83/'справка № 1ИД-БАЛАНС'!$B$56*100,2)</f>
        <v>0</v>
      </c>
    </row>
    <row r="84" spans="1:16" s="247" customFormat="1" ht="27.75" customHeight="1">
      <c r="A84" s="33" t="s">
        <v>289</v>
      </c>
      <c r="B84" s="33"/>
      <c r="C84" s="33" t="s">
        <v>156</v>
      </c>
      <c r="D84" s="33" t="s">
        <v>156</v>
      </c>
      <c r="E84" s="33"/>
      <c r="F84" s="33" t="s">
        <v>156</v>
      </c>
      <c r="G84" s="33"/>
      <c r="H84" s="33"/>
      <c r="I84" s="33"/>
      <c r="J84" s="33" t="s">
        <v>156</v>
      </c>
      <c r="K84" s="275" t="s">
        <v>156</v>
      </c>
      <c r="L84" s="275"/>
      <c r="M84" s="275"/>
      <c r="N84" s="275" t="s">
        <v>156</v>
      </c>
      <c r="O84" s="33">
        <v>0</v>
      </c>
      <c r="P84" s="251">
        <f>ROUND(O84/'справка № 1ИД-БАЛАНС'!$B$56*100,2)</f>
        <v>0</v>
      </c>
    </row>
    <row r="85" spans="1:16" s="247" customFormat="1" ht="14.25" customHeight="1">
      <c r="A85" s="33" t="s">
        <v>290</v>
      </c>
      <c r="B85" s="33"/>
      <c r="C85" s="33" t="s">
        <v>156</v>
      </c>
      <c r="D85" s="33" t="s">
        <v>156</v>
      </c>
      <c r="E85" s="33"/>
      <c r="F85" s="33" t="s">
        <v>156</v>
      </c>
      <c r="G85" s="33"/>
      <c r="H85" s="33"/>
      <c r="I85" s="33"/>
      <c r="J85" s="33" t="s">
        <v>156</v>
      </c>
      <c r="K85" s="275" t="s">
        <v>156</v>
      </c>
      <c r="L85" s="275"/>
      <c r="M85" s="275"/>
      <c r="N85" s="275" t="s">
        <v>156</v>
      </c>
      <c r="O85" s="33">
        <v>0</v>
      </c>
      <c r="P85" s="251">
        <f>ROUND(O85/'справка № 1ИД-БАЛАНС'!$B$56*100,2)</f>
        <v>0</v>
      </c>
    </row>
    <row r="86" spans="1:16" s="151" customFormat="1" ht="16.5" customHeight="1">
      <c r="A86" s="33" t="s">
        <v>192</v>
      </c>
      <c r="B86" s="33"/>
      <c r="C86" s="66"/>
      <c r="D86" s="66"/>
      <c r="E86" s="66"/>
      <c r="F86" s="66"/>
      <c r="G86" s="66"/>
      <c r="H86" s="66"/>
      <c r="I86" s="66"/>
      <c r="J86" s="66"/>
      <c r="K86" s="276"/>
      <c r="L86" s="276"/>
      <c r="M86" s="276"/>
      <c r="N86" s="276"/>
      <c r="O86" s="66"/>
      <c r="P86" s="251">
        <f>ROUND(O86/'справка № 1ИД-БАЛАНС'!$B$56*100,2)</f>
        <v>0</v>
      </c>
    </row>
    <row r="87" spans="1:16" s="151" customFormat="1" ht="14.25" customHeight="1">
      <c r="A87" s="33" t="s">
        <v>193</v>
      </c>
      <c r="B87" s="33"/>
      <c r="C87" s="66"/>
      <c r="D87" s="66"/>
      <c r="E87" s="66"/>
      <c r="F87" s="66"/>
      <c r="G87" s="66"/>
      <c r="H87" s="66"/>
      <c r="I87" s="66"/>
      <c r="J87" s="66"/>
      <c r="K87" s="276"/>
      <c r="L87" s="276"/>
      <c r="M87" s="276"/>
      <c r="N87" s="276"/>
      <c r="O87" s="66"/>
      <c r="P87" s="251">
        <f>ROUND(O87/'справка № 1ИД-БАЛАНС'!$B$56*100,2)</f>
        <v>0</v>
      </c>
    </row>
    <row r="88" spans="1:16" s="151" customFormat="1" ht="9.75" customHeight="1">
      <c r="A88" s="33"/>
      <c r="B88" s="33"/>
      <c r="C88" s="66"/>
      <c r="D88" s="66"/>
      <c r="E88" s="66"/>
      <c r="F88" s="66"/>
      <c r="G88" s="66"/>
      <c r="H88" s="66"/>
      <c r="I88" s="66"/>
      <c r="J88" s="66"/>
      <c r="K88" s="276"/>
      <c r="L88" s="276"/>
      <c r="M88" s="276"/>
      <c r="N88" s="276"/>
      <c r="O88" s="66"/>
      <c r="P88" s="251">
        <f>ROUND(O88/'справка № 1ИД-БАЛАНС'!$B$56*100,2)</f>
        <v>0</v>
      </c>
    </row>
    <row r="89" spans="1:16" s="151" customFormat="1" ht="15.75" customHeight="1">
      <c r="A89" s="33" t="s">
        <v>194</v>
      </c>
      <c r="B89" s="33"/>
      <c r="C89" s="66"/>
      <c r="D89" s="66"/>
      <c r="E89" s="66"/>
      <c r="F89" s="66"/>
      <c r="G89" s="66"/>
      <c r="H89" s="66"/>
      <c r="I89" s="66"/>
      <c r="J89" s="66"/>
      <c r="K89" s="276"/>
      <c r="L89" s="276"/>
      <c r="M89" s="276"/>
      <c r="N89" s="276"/>
      <c r="O89" s="66"/>
      <c r="P89" s="251">
        <f>ROUND(O89/'справка № 1ИД-БАЛАНС'!$B$56*100,2)</f>
        <v>0</v>
      </c>
    </row>
    <row r="90" spans="1:16" s="151" customFormat="1" ht="14.25" customHeight="1">
      <c r="A90" s="33" t="s">
        <v>195</v>
      </c>
      <c r="B90" s="33"/>
      <c r="C90" s="66"/>
      <c r="D90" s="66"/>
      <c r="E90" s="66"/>
      <c r="F90" s="66"/>
      <c r="G90" s="66"/>
      <c r="H90" s="66"/>
      <c r="I90" s="66"/>
      <c r="J90" s="66"/>
      <c r="K90" s="276"/>
      <c r="L90" s="276"/>
      <c r="M90" s="276"/>
      <c r="N90" s="276"/>
      <c r="O90" s="66"/>
      <c r="P90" s="251">
        <f>ROUND(O90/'справка № 1ИД-БАЛАНС'!$B$56*100,2)</f>
        <v>0</v>
      </c>
    </row>
    <row r="91" spans="1:16" s="151" customFormat="1" ht="12.75">
      <c r="A91" s="65" t="s">
        <v>213</v>
      </c>
      <c r="B91" s="254"/>
      <c r="C91" s="66"/>
      <c r="D91" s="66"/>
      <c r="E91" s="66"/>
      <c r="F91" s="66"/>
      <c r="G91" s="66"/>
      <c r="H91" s="66"/>
      <c r="I91" s="66"/>
      <c r="J91" s="66"/>
      <c r="K91" s="276"/>
      <c r="L91" s="276"/>
      <c r="M91" s="276"/>
      <c r="N91" s="276"/>
      <c r="O91" s="66"/>
      <c r="P91" s="251">
        <f>ROUND(O91/'справка № 1ИД-БАЛАНС'!$B$56*100,2)</f>
        <v>0</v>
      </c>
    </row>
    <row r="92" spans="1:16" s="247" customFormat="1" ht="28.5" customHeight="1">
      <c r="A92" s="33" t="s">
        <v>360</v>
      </c>
      <c r="B92" s="33"/>
      <c r="C92" s="33" t="s">
        <v>156</v>
      </c>
      <c r="D92" s="33" t="s">
        <v>156</v>
      </c>
      <c r="E92" s="33"/>
      <c r="F92" s="33" t="s">
        <v>156</v>
      </c>
      <c r="G92" s="33"/>
      <c r="H92" s="33"/>
      <c r="I92" s="33"/>
      <c r="J92" s="33" t="s">
        <v>156</v>
      </c>
      <c r="K92" s="275" t="s">
        <v>156</v>
      </c>
      <c r="L92" s="275"/>
      <c r="M92" s="275"/>
      <c r="N92" s="275" t="s">
        <v>156</v>
      </c>
      <c r="O92" s="33">
        <v>0</v>
      </c>
      <c r="P92" s="251">
        <f>ROUND(O92/'справка № 1ИД-БАЛАНС'!$B$56*100,2)</f>
        <v>0</v>
      </c>
    </row>
    <row r="93" spans="1:16" s="247" customFormat="1" ht="12.75">
      <c r="A93" s="65" t="s">
        <v>294</v>
      </c>
      <c r="B93" s="33"/>
      <c r="C93" s="33"/>
      <c r="D93" s="33"/>
      <c r="E93" s="33"/>
      <c r="F93" s="33"/>
      <c r="G93" s="33"/>
      <c r="H93" s="33"/>
      <c r="I93" s="33"/>
      <c r="J93" s="33"/>
      <c r="K93" s="275"/>
      <c r="L93" s="275"/>
      <c r="M93" s="275"/>
      <c r="N93" s="275"/>
      <c r="O93" s="33"/>
      <c r="P93" s="251">
        <f>ROUND(O93/'справка № 1ИД-БАЛАНС'!$B$56*100,2)</f>
        <v>0</v>
      </c>
    </row>
    <row r="94" spans="1:16" s="247" customFormat="1" ht="12.75">
      <c r="A94" s="152" t="s">
        <v>230</v>
      </c>
      <c r="B94" s="33"/>
      <c r="C94" s="33" t="s">
        <v>156</v>
      </c>
      <c r="D94" s="33" t="s">
        <v>156</v>
      </c>
      <c r="E94" s="33"/>
      <c r="F94" s="33" t="s">
        <v>156</v>
      </c>
      <c r="G94" s="33"/>
      <c r="H94" s="33"/>
      <c r="I94" s="33"/>
      <c r="J94" s="33" t="s">
        <v>156</v>
      </c>
      <c r="K94" s="275" t="s">
        <v>156</v>
      </c>
      <c r="L94" s="275"/>
      <c r="M94" s="275"/>
      <c r="N94" s="275" t="s">
        <v>156</v>
      </c>
      <c r="O94" s="33">
        <v>0</v>
      </c>
      <c r="P94" s="251">
        <f>ROUND(O94/'справка № 1ИД-БАЛАНС'!$B$56*100,2)</f>
        <v>0</v>
      </c>
    </row>
    <row r="95" spans="1:16" s="247" customFormat="1" ht="12.75">
      <c r="A95" s="65" t="s">
        <v>296</v>
      </c>
      <c r="B95" s="33"/>
      <c r="C95" s="33"/>
      <c r="D95" s="33"/>
      <c r="E95" s="33"/>
      <c r="F95" s="33"/>
      <c r="G95" s="33"/>
      <c r="H95" s="33"/>
      <c r="I95" s="66"/>
      <c r="J95" s="232">
        <f aca="true" t="shared" si="2" ref="J95:O95">J64+J71+J79</f>
        <v>6233455.648548631</v>
      </c>
      <c r="K95" s="277">
        <f t="shared" si="2"/>
        <v>2884914.3599999994</v>
      </c>
      <c r="L95" s="277">
        <f t="shared" si="2"/>
        <v>3263069.66</v>
      </c>
      <c r="M95" s="277">
        <f t="shared" si="2"/>
        <v>0</v>
      </c>
      <c r="N95" s="277">
        <f t="shared" si="2"/>
        <v>0</v>
      </c>
      <c r="O95" s="232">
        <f t="shared" si="2"/>
        <v>5855300.348548628</v>
      </c>
      <c r="P95" s="259">
        <f>ROUND(O95/'справка № 1ИД-БАЛАНС'!$B$56*100,2)</f>
        <v>87.65</v>
      </c>
    </row>
    <row r="96" spans="1:15" ht="49.5" customHeight="1">
      <c r="A96" s="354" t="s">
        <v>357</v>
      </c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68"/>
    </row>
    <row r="97" spans="1:15" ht="13.5" customHeight="1">
      <c r="A97" s="257"/>
      <c r="B97" s="68"/>
      <c r="C97" s="68"/>
      <c r="D97" s="68"/>
      <c r="E97" s="68"/>
      <c r="F97" s="68"/>
      <c r="G97" s="68"/>
      <c r="H97" s="68"/>
      <c r="I97" s="68"/>
      <c r="J97" s="68"/>
      <c r="K97" s="280"/>
      <c r="L97" s="280"/>
      <c r="M97" s="280"/>
      <c r="N97" s="280"/>
      <c r="O97" s="68"/>
    </row>
    <row r="98" spans="1:15" ht="12.75" customHeight="1">
      <c r="A98" s="257"/>
      <c r="B98" s="68"/>
      <c r="C98" s="68"/>
      <c r="D98" s="68"/>
      <c r="E98" s="68"/>
      <c r="F98" s="68"/>
      <c r="G98" s="68"/>
      <c r="H98" s="68"/>
      <c r="I98" s="68"/>
      <c r="J98" s="68"/>
      <c r="K98" s="280"/>
      <c r="L98" s="280"/>
      <c r="M98" s="280"/>
      <c r="N98" s="280"/>
      <c r="O98" s="68"/>
    </row>
    <row r="99" spans="1:14" s="128" customFormat="1" ht="12.75">
      <c r="A99" s="258" t="str">
        <f>'справка № 1ИД-БАЛАНС'!A59</f>
        <v>Дата: 31.01.2008</v>
      </c>
      <c r="B99" s="382"/>
      <c r="C99" s="382"/>
      <c r="F99" s="382" t="s">
        <v>366</v>
      </c>
      <c r="G99" s="382"/>
      <c r="K99" s="161" t="s">
        <v>450</v>
      </c>
      <c r="L99" s="281"/>
      <c r="M99" s="282"/>
      <c r="N99" s="282"/>
    </row>
    <row r="100" spans="3:15" ht="12.75">
      <c r="C100" s="125"/>
      <c r="D100" s="125"/>
      <c r="F100" s="349" t="s">
        <v>389</v>
      </c>
      <c r="G100" s="349"/>
      <c r="H100" s="349"/>
      <c r="K100" s="177" t="s">
        <v>388</v>
      </c>
      <c r="L100" s="125"/>
      <c r="M100" s="125"/>
      <c r="N100" s="125"/>
      <c r="O100" s="125"/>
    </row>
    <row r="101" ht="12.75">
      <c r="K101" s="141" t="s">
        <v>450</v>
      </c>
    </row>
    <row r="102" ht="12.75">
      <c r="K102" s="359" t="s">
        <v>449</v>
      </c>
    </row>
  </sheetData>
  <mergeCells count="25">
    <mergeCell ref="B99:C99"/>
    <mergeCell ref="A9:A13"/>
    <mergeCell ref="B10:B13"/>
    <mergeCell ref="H10:H13"/>
    <mergeCell ref="G10:G13"/>
    <mergeCell ref="Q9:Q13"/>
    <mergeCell ref="J10:J13"/>
    <mergeCell ref="B9:I9"/>
    <mergeCell ref="J9:O9"/>
    <mergeCell ref="F10:F13"/>
    <mergeCell ref="C10:C13"/>
    <mergeCell ref="D10:D13"/>
    <mergeCell ref="E10:E13"/>
    <mergeCell ref="K11:L12"/>
    <mergeCell ref="M11:N12"/>
    <mergeCell ref="M1:P1"/>
    <mergeCell ref="F99:G99"/>
    <mergeCell ref="F100:H100"/>
    <mergeCell ref="G4:I4"/>
    <mergeCell ref="P9:P13"/>
    <mergeCell ref="O10:O13"/>
    <mergeCell ref="I10:I13"/>
    <mergeCell ref="K10:N10"/>
    <mergeCell ref="M6:P6"/>
    <mergeCell ref="A96:N96"/>
  </mergeCells>
  <printOptions/>
  <pageMargins left="0.5905511811023623" right="0" top="0" bottom="0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58">
      <pane xSplit="18780" topLeftCell="A1" activePane="topLeft" state="split"/>
      <selection pane="topLeft" activeCell="C12" sqref="C12:D12"/>
      <selection pane="topRight" activeCell="A1" sqref="A1"/>
    </sheetView>
  </sheetViews>
  <sheetFormatPr defaultColWidth="9.140625" defaultRowHeight="12.75"/>
  <cols>
    <col min="1" max="1" width="27.57421875" style="224" customWidth="1"/>
    <col min="2" max="2" width="23.421875" style="224" customWidth="1"/>
    <col min="3" max="3" width="17.8515625" style="224" customWidth="1"/>
    <col min="4" max="4" width="15.00390625" style="224" customWidth="1"/>
    <col min="5" max="5" width="18.140625" style="234" customWidth="1"/>
    <col min="6" max="6" width="14.8515625" style="224" bestFit="1" customWidth="1"/>
    <col min="7" max="16384" width="9.140625" style="224" customWidth="1"/>
  </cols>
  <sheetData>
    <row r="3" spans="1:4" ht="12.75">
      <c r="A3" s="225"/>
      <c r="B3" s="225"/>
      <c r="C3" s="399" t="s">
        <v>298</v>
      </c>
      <c r="D3" s="347"/>
    </row>
    <row r="4" spans="1:4" ht="12.75">
      <c r="A4" s="225"/>
      <c r="B4" s="225"/>
      <c r="C4" s="207"/>
      <c r="D4" s="261"/>
    </row>
    <row r="5" spans="1:4" ht="12.75">
      <c r="A5" s="225"/>
      <c r="B5" s="225"/>
      <c r="C5" s="207"/>
      <c r="D5" s="261"/>
    </row>
    <row r="6" spans="1:4" ht="12.75">
      <c r="A6" s="225"/>
      <c r="B6" s="226"/>
      <c r="C6" s="207"/>
      <c r="D6" s="261"/>
    </row>
    <row r="7" spans="1:4" ht="12.75" customHeight="1">
      <c r="A7" s="413" t="s">
        <v>183</v>
      </c>
      <c r="B7" s="413"/>
      <c r="C7" s="413"/>
      <c r="D7" s="413"/>
    </row>
    <row r="8" spans="1:4" ht="14.25">
      <c r="A8" s="415" t="s">
        <v>308</v>
      </c>
      <c r="B8" s="415"/>
      <c r="C8" s="416"/>
      <c r="D8" s="417"/>
    </row>
    <row r="9" spans="1:4" ht="14.25">
      <c r="A9" s="228"/>
      <c r="B9" s="228"/>
      <c r="C9" s="204"/>
      <c r="D9" s="229"/>
    </row>
    <row r="10" spans="1:4" ht="14.25">
      <c r="A10" s="228"/>
      <c r="B10" s="228"/>
      <c r="C10" s="204"/>
      <c r="D10" s="229"/>
    </row>
    <row r="11" spans="1:4" ht="14.25">
      <c r="A11" s="228"/>
      <c r="B11" s="228"/>
      <c r="C11" s="204"/>
      <c r="D11" s="229"/>
    </row>
    <row r="12" spans="1:4" ht="15.75" customHeight="1">
      <c r="A12" s="414"/>
      <c r="B12" s="414"/>
      <c r="C12" s="412"/>
      <c r="D12" s="412"/>
    </row>
    <row r="13" spans="1:4" ht="14.25" customHeight="1">
      <c r="A13" s="410" t="s">
        <v>386</v>
      </c>
      <c r="B13" s="410"/>
      <c r="C13" s="353" t="s">
        <v>376</v>
      </c>
      <c r="D13" s="353"/>
    </row>
    <row r="14" spans="1:4" ht="12.75">
      <c r="A14" s="231" t="s">
        <v>425</v>
      </c>
      <c r="B14" s="161"/>
      <c r="C14" s="225"/>
      <c r="D14" s="225"/>
    </row>
    <row r="15" spans="1:4" ht="12.75">
      <c r="A15" s="36"/>
      <c r="B15" s="36"/>
      <c r="C15" s="36"/>
      <c r="D15" s="168" t="s">
        <v>126</v>
      </c>
    </row>
    <row r="16" spans="1:4" ht="27.75" customHeight="1">
      <c r="A16" s="393" t="s">
        <v>231</v>
      </c>
      <c r="B16" s="393" t="s">
        <v>232</v>
      </c>
      <c r="C16" s="393"/>
      <c r="D16" s="393" t="s">
        <v>233</v>
      </c>
    </row>
    <row r="17" spans="1:4" ht="38.25" customHeight="1">
      <c r="A17" s="411"/>
      <c r="B17" s="64" t="s">
        <v>234</v>
      </c>
      <c r="C17" s="64" t="s">
        <v>235</v>
      </c>
      <c r="D17" s="393"/>
    </row>
    <row r="18" spans="1:4" ht="12.75">
      <c r="A18" s="67" t="s">
        <v>6</v>
      </c>
      <c r="B18" s="67">
        <v>1</v>
      </c>
      <c r="C18" s="67">
        <v>3</v>
      </c>
      <c r="D18" s="67">
        <v>4</v>
      </c>
    </row>
    <row r="19" spans="1:4" ht="12.75">
      <c r="A19" s="66" t="s">
        <v>299</v>
      </c>
      <c r="B19" s="33" t="s">
        <v>156</v>
      </c>
      <c r="C19" s="33"/>
      <c r="D19" s="313" t="s">
        <v>156</v>
      </c>
    </row>
    <row r="20" spans="1:4" ht="12.75">
      <c r="A20" s="33" t="s">
        <v>300</v>
      </c>
      <c r="B20" s="75"/>
      <c r="C20" s="75"/>
      <c r="D20" s="313" t="s">
        <v>156</v>
      </c>
    </row>
    <row r="21" spans="1:4" ht="12.75">
      <c r="A21" s="65" t="s">
        <v>304</v>
      </c>
      <c r="B21" s="75"/>
      <c r="C21" s="75"/>
      <c r="D21" s="313"/>
    </row>
    <row r="22" spans="1:8" ht="12.75">
      <c r="A22" s="33" t="s">
        <v>301</v>
      </c>
      <c r="B22" s="75"/>
      <c r="C22" s="75"/>
      <c r="D22" s="313" t="s">
        <v>156</v>
      </c>
      <c r="F22" s="324"/>
      <c r="G22" s="324"/>
      <c r="H22" s="324"/>
    </row>
    <row r="23" spans="1:8" ht="12.75">
      <c r="A23" s="33" t="s">
        <v>393</v>
      </c>
      <c r="B23" s="75">
        <v>1679</v>
      </c>
      <c r="C23" s="129">
        <v>199431.62</v>
      </c>
      <c r="D23" s="314">
        <v>0.0003929207797757426</v>
      </c>
      <c r="E23" s="312"/>
      <c r="F23" s="322">
        <v>4273126</v>
      </c>
      <c r="G23" s="323">
        <f>B23/F23</f>
        <v>0.0003929207797757426</v>
      </c>
      <c r="H23" s="324"/>
    </row>
    <row r="24" spans="1:8" ht="25.5">
      <c r="A24" s="33" t="s">
        <v>394</v>
      </c>
      <c r="B24" s="75">
        <v>13000</v>
      </c>
      <c r="C24" s="129">
        <v>147420</v>
      </c>
      <c r="D24" s="314">
        <v>0.0004951618874657005</v>
      </c>
      <c r="E24" s="312"/>
      <c r="F24" s="322">
        <v>26254040</v>
      </c>
      <c r="G24" s="323">
        <f aca="true" t="shared" si="0" ref="G24:G43">B24/F24</f>
        <v>0.0004951618874657005</v>
      </c>
      <c r="H24" s="324"/>
    </row>
    <row r="25" spans="1:8" ht="12.75">
      <c r="A25" s="33" t="s">
        <v>395</v>
      </c>
      <c r="B25" s="75">
        <v>15528</v>
      </c>
      <c r="C25" s="129">
        <v>226864.08</v>
      </c>
      <c r="D25" s="314">
        <v>0.0008458046580153255</v>
      </c>
      <c r="E25" s="312"/>
      <c r="F25" s="322">
        <v>18358849</v>
      </c>
      <c r="G25" s="323">
        <f t="shared" si="0"/>
        <v>0.0008458046580153255</v>
      </c>
      <c r="H25" s="324"/>
    </row>
    <row r="26" spans="1:8" ht="12.75">
      <c r="A26" s="33" t="s">
        <v>396</v>
      </c>
      <c r="B26" s="75">
        <v>605</v>
      </c>
      <c r="C26" s="129">
        <v>389668.4</v>
      </c>
      <c r="D26" s="314">
        <v>0.0012032258385290813</v>
      </c>
      <c r="E26" s="312"/>
      <c r="F26" s="322">
        <v>502815</v>
      </c>
      <c r="G26" s="323">
        <f t="shared" si="0"/>
        <v>0.0012032258385290813</v>
      </c>
      <c r="H26" s="324"/>
    </row>
    <row r="27" spans="1:8" ht="12.75">
      <c r="A27" s="33" t="s">
        <v>397</v>
      </c>
      <c r="B27" s="75">
        <v>14466</v>
      </c>
      <c r="C27" s="129">
        <v>241582.2</v>
      </c>
      <c r="D27" s="314">
        <v>0.0014466011572809257</v>
      </c>
      <c r="E27" s="312"/>
      <c r="F27" s="322">
        <v>9999992</v>
      </c>
      <c r="G27" s="323">
        <f t="shared" si="0"/>
        <v>0.0014466011572809257</v>
      </c>
      <c r="H27" s="324"/>
    </row>
    <row r="28" spans="1:8" ht="12.75">
      <c r="A28" s="33" t="s">
        <v>398</v>
      </c>
      <c r="B28" s="75">
        <v>10000</v>
      </c>
      <c r="C28" s="129">
        <v>138175</v>
      </c>
      <c r="D28" s="314">
        <v>0.0007681435506667486</v>
      </c>
      <c r="E28" s="312"/>
      <c r="F28" s="322">
        <v>13018400</v>
      </c>
      <c r="G28" s="323">
        <f t="shared" si="0"/>
        <v>0.0007681435506667486</v>
      </c>
      <c r="H28" s="324"/>
    </row>
    <row r="29" spans="1:8" ht="12.75">
      <c r="A29" s="33" t="s">
        <v>399</v>
      </c>
      <c r="B29" s="75">
        <v>11801</v>
      </c>
      <c r="C29" s="129">
        <v>343645.12</v>
      </c>
      <c r="D29" s="314">
        <v>0.0021785808634535078</v>
      </c>
      <c r="E29" s="312"/>
      <c r="F29" s="322">
        <v>5416829</v>
      </c>
      <c r="G29" s="323">
        <f t="shared" si="0"/>
        <v>0.0021785808634535078</v>
      </c>
      <c r="H29" s="324"/>
    </row>
    <row r="30" spans="1:8" ht="12.75">
      <c r="A30" s="33" t="s">
        <v>400</v>
      </c>
      <c r="B30" s="75">
        <v>4442</v>
      </c>
      <c r="C30" s="129">
        <v>39245.07</v>
      </c>
      <c r="D30" s="314">
        <v>3.365151515151515E-05</v>
      </c>
      <c r="E30" s="312"/>
      <c r="F30" s="322">
        <v>132000000</v>
      </c>
      <c r="G30" s="323">
        <f t="shared" si="0"/>
        <v>3.365151515151515E-05</v>
      </c>
      <c r="H30" s="324"/>
    </row>
    <row r="31" spans="1:8" ht="12.75">
      <c r="A31" s="33" t="s">
        <v>401</v>
      </c>
      <c r="B31" s="75">
        <v>4745</v>
      </c>
      <c r="C31" s="129">
        <v>153524.47499999998</v>
      </c>
      <c r="D31" s="314">
        <v>0.0044094415017191715</v>
      </c>
      <c r="E31" s="312"/>
      <c r="F31" s="322">
        <v>1076100</v>
      </c>
      <c r="G31" s="323">
        <f t="shared" si="0"/>
        <v>0.0044094415017191715</v>
      </c>
      <c r="H31" s="324"/>
    </row>
    <row r="32" spans="1:8" ht="12.75">
      <c r="A32" s="33" t="s">
        <v>402</v>
      </c>
      <c r="B32" s="75">
        <v>4100</v>
      </c>
      <c r="C32" s="129">
        <v>69126</v>
      </c>
      <c r="D32" s="314">
        <v>0.00022837460944460464</v>
      </c>
      <c r="E32" s="312"/>
      <c r="F32" s="322">
        <v>17952959</v>
      </c>
      <c r="G32" s="323">
        <f t="shared" si="0"/>
        <v>0.00022837460944460464</v>
      </c>
      <c r="H32" s="324"/>
    </row>
    <row r="33" spans="1:8" ht="12.75">
      <c r="A33" s="33" t="s">
        <v>403</v>
      </c>
      <c r="B33" s="75">
        <v>11851</v>
      </c>
      <c r="C33" s="129">
        <v>362166.56</v>
      </c>
      <c r="D33" s="314">
        <v>0.0006077435897435898</v>
      </c>
      <c r="E33" s="312"/>
      <c r="F33" s="322">
        <v>19500000</v>
      </c>
      <c r="G33" s="323">
        <f t="shared" si="0"/>
        <v>0.0006077435897435898</v>
      </c>
      <c r="H33" s="324"/>
    </row>
    <row r="34" spans="1:8" ht="12.75">
      <c r="A34" s="33" t="s">
        <v>404</v>
      </c>
      <c r="B34" s="75">
        <v>1473</v>
      </c>
      <c r="C34" s="129">
        <v>58183.5</v>
      </c>
      <c r="D34" s="314">
        <v>0.004924445038780423</v>
      </c>
      <c r="E34" s="312"/>
      <c r="F34" s="322">
        <v>299120</v>
      </c>
      <c r="G34" s="323">
        <f t="shared" si="0"/>
        <v>0.004924445038780423</v>
      </c>
      <c r="H34" s="324"/>
    </row>
    <row r="35" spans="1:8" ht="14.25" customHeight="1">
      <c r="A35" s="33" t="s">
        <v>405</v>
      </c>
      <c r="B35" s="75">
        <v>75354</v>
      </c>
      <c r="C35" s="129">
        <v>513914.28</v>
      </c>
      <c r="D35" s="314">
        <v>0.0012057096047600904</v>
      </c>
      <c r="E35" s="312"/>
      <c r="F35" s="322">
        <v>62497636</v>
      </c>
      <c r="G35" s="323">
        <f t="shared" si="0"/>
        <v>0.0012057096047600904</v>
      </c>
      <c r="H35" s="324"/>
    </row>
    <row r="36" spans="1:8" ht="12.75">
      <c r="A36" s="33" t="s">
        <v>408</v>
      </c>
      <c r="B36" s="75">
        <v>1846</v>
      </c>
      <c r="C36" s="129">
        <v>32101.94</v>
      </c>
      <c r="D36" s="314">
        <v>7.384E-05</v>
      </c>
      <c r="E36" s="312"/>
      <c r="F36" s="322">
        <v>25000000</v>
      </c>
      <c r="G36" s="323">
        <f t="shared" si="0"/>
        <v>7.384E-05</v>
      </c>
      <c r="H36" s="324"/>
    </row>
    <row r="37" spans="1:8" ht="25.5">
      <c r="A37" s="33" t="s">
        <v>409</v>
      </c>
      <c r="B37" s="75">
        <v>9100</v>
      </c>
      <c r="C37" s="129">
        <v>88270</v>
      </c>
      <c r="D37" s="314">
        <v>0.00031424089672611055</v>
      </c>
      <c r="E37" s="312"/>
      <c r="F37" s="322">
        <v>28958675</v>
      </c>
      <c r="G37" s="323">
        <f t="shared" si="0"/>
        <v>0.00031424089672611055</v>
      </c>
      <c r="H37" s="324"/>
    </row>
    <row r="38" spans="1:8" ht="25.5">
      <c r="A38" s="33" t="s">
        <v>410</v>
      </c>
      <c r="B38" s="75">
        <v>2700</v>
      </c>
      <c r="C38" s="129">
        <v>259281</v>
      </c>
      <c r="D38" s="314">
        <v>4.5E-05</v>
      </c>
      <c r="E38" s="312"/>
      <c r="F38" s="322">
        <v>60000000</v>
      </c>
      <c r="G38" s="323">
        <f t="shared" si="0"/>
        <v>4.5E-05</v>
      </c>
      <c r="H38" s="324"/>
    </row>
    <row r="39" spans="1:8" ht="25.5">
      <c r="A39" s="33" t="s">
        <v>411</v>
      </c>
      <c r="B39" s="75">
        <v>3000</v>
      </c>
      <c r="C39" s="129">
        <v>273540</v>
      </c>
      <c r="D39" s="314">
        <v>0.0003565757319311191</v>
      </c>
      <c r="E39" s="312"/>
      <c r="F39" s="322">
        <v>8413360</v>
      </c>
      <c r="G39" s="323">
        <f t="shared" si="0"/>
        <v>0.0003565757319311191</v>
      </c>
      <c r="H39" s="324"/>
    </row>
    <row r="40" spans="1:8" ht="25.5">
      <c r="A40" s="33" t="s">
        <v>412</v>
      </c>
      <c r="B40" s="75">
        <v>9485</v>
      </c>
      <c r="C40" s="129">
        <v>109172.35</v>
      </c>
      <c r="D40" s="314">
        <v>8.622727272727273E-05</v>
      </c>
      <c r="E40" s="312"/>
      <c r="F40" s="322">
        <v>110000000</v>
      </c>
      <c r="G40" s="323">
        <f t="shared" si="0"/>
        <v>8.622727272727273E-05</v>
      </c>
      <c r="H40" s="324"/>
    </row>
    <row r="41" spans="1:8" ht="25.5">
      <c r="A41" s="33" t="s">
        <v>427</v>
      </c>
      <c r="B41" s="75">
        <v>111111</v>
      </c>
      <c r="C41" s="129">
        <v>501110.61</v>
      </c>
      <c r="D41" s="314">
        <v>0.0006505876373652112</v>
      </c>
      <c r="E41" s="312"/>
      <c r="F41" s="322">
        <v>170785600</v>
      </c>
      <c r="G41" s="323">
        <f t="shared" si="0"/>
        <v>0.0006505876373652112</v>
      </c>
      <c r="H41" s="324"/>
    </row>
    <row r="42" spans="1:8" ht="25.5">
      <c r="A42" s="33" t="s">
        <v>428</v>
      </c>
      <c r="B42" s="75">
        <v>4742</v>
      </c>
      <c r="C42" s="129">
        <v>12044.68</v>
      </c>
      <c r="D42" s="314">
        <v>0.0003930239003618936</v>
      </c>
      <c r="E42" s="312"/>
      <c r="F42" s="330">
        <v>12065424</v>
      </c>
      <c r="G42" s="323">
        <f t="shared" si="0"/>
        <v>0.0003930239003618936</v>
      </c>
      <c r="H42" s="324"/>
    </row>
    <row r="43" spans="1:8" ht="25.5">
      <c r="A43" s="33" t="s">
        <v>429</v>
      </c>
      <c r="B43" s="75">
        <v>14500</v>
      </c>
      <c r="C43" s="129">
        <v>67860</v>
      </c>
      <c r="D43" s="314">
        <v>0.0005522959514040506</v>
      </c>
      <c r="E43" s="312"/>
      <c r="F43" s="322">
        <v>26254040</v>
      </c>
      <c r="G43" s="323">
        <f t="shared" si="0"/>
        <v>0.0005522959514040506</v>
      </c>
      <c r="H43" s="324"/>
    </row>
    <row r="44" spans="1:8" ht="12.75">
      <c r="A44" s="65" t="s">
        <v>306</v>
      </c>
      <c r="B44" s="75"/>
      <c r="C44" s="232">
        <f>SUM(C23:C43)</f>
        <v>4226326.885</v>
      </c>
      <c r="D44" s="313"/>
      <c r="F44" s="324"/>
      <c r="G44" s="324"/>
      <c r="H44" s="324"/>
    </row>
    <row r="45" spans="1:8" ht="12.75">
      <c r="A45" s="65" t="s">
        <v>302</v>
      </c>
      <c r="B45" s="75"/>
      <c r="C45" s="232">
        <f>C44</f>
        <v>4226326.885</v>
      </c>
      <c r="D45" s="315"/>
      <c r="F45" s="324"/>
      <c r="G45" s="324"/>
      <c r="H45" s="324"/>
    </row>
    <row r="46" spans="1:4" ht="12.75">
      <c r="A46" s="33"/>
      <c r="B46" s="33"/>
      <c r="C46" s="33"/>
      <c r="D46" s="315"/>
    </row>
    <row r="47" spans="1:4" ht="12.75">
      <c r="A47" s="66" t="s">
        <v>303</v>
      </c>
      <c r="B47" s="33" t="s">
        <v>156</v>
      </c>
      <c r="C47" s="33"/>
      <c r="D47" s="315"/>
    </row>
    <row r="48" spans="1:4" ht="12.75">
      <c r="A48" s="33" t="s">
        <v>300</v>
      </c>
      <c r="B48" s="75"/>
      <c r="C48" s="75"/>
      <c r="D48" s="315"/>
    </row>
    <row r="49" spans="1:4" ht="12.75">
      <c r="A49" s="65" t="s">
        <v>304</v>
      </c>
      <c r="B49" s="75"/>
      <c r="C49" s="75"/>
      <c r="D49" s="315"/>
    </row>
    <row r="50" spans="1:4" ht="12.75">
      <c r="A50" s="33" t="s">
        <v>305</v>
      </c>
      <c r="B50" s="75"/>
      <c r="C50" s="75"/>
      <c r="D50" s="315"/>
    </row>
    <row r="51" spans="1:4" ht="12.75">
      <c r="A51" s="33" t="s">
        <v>417</v>
      </c>
      <c r="B51" s="75">
        <v>1600</v>
      </c>
      <c r="C51" s="129">
        <v>233176.74896</v>
      </c>
      <c r="D51" s="314">
        <v>0</v>
      </c>
    </row>
    <row r="52" spans="1:4" ht="12.75">
      <c r="A52" s="33" t="s">
        <v>418</v>
      </c>
      <c r="B52" s="75">
        <v>3865</v>
      </c>
      <c r="C52" s="129">
        <v>292145.67204000003</v>
      </c>
      <c r="D52" s="314">
        <v>0</v>
      </c>
    </row>
    <row r="53" spans="1:4" ht="15.75" customHeight="1">
      <c r="A53" s="33" t="s">
        <v>419</v>
      </c>
      <c r="B53" s="75">
        <v>1390</v>
      </c>
      <c r="C53" s="129">
        <v>463372.7295704999</v>
      </c>
      <c r="D53" s="314">
        <v>0</v>
      </c>
    </row>
    <row r="54" spans="1:4" ht="12.75">
      <c r="A54" s="325" t="s">
        <v>430</v>
      </c>
      <c r="B54" s="75">
        <v>2802</v>
      </c>
      <c r="C54" s="129">
        <v>132372.60237</v>
      </c>
      <c r="D54" s="314">
        <v>0</v>
      </c>
    </row>
    <row r="55" spans="1:4" ht="12.75">
      <c r="A55" s="321" t="s">
        <v>420</v>
      </c>
      <c r="B55" s="75">
        <v>355</v>
      </c>
      <c r="C55" s="129">
        <v>84954.46150884192</v>
      </c>
      <c r="D55" s="314">
        <v>0</v>
      </c>
    </row>
    <row r="56" spans="1:4" ht="12.75">
      <c r="A56" s="326" t="s">
        <v>431</v>
      </c>
      <c r="B56" s="75">
        <v>1000</v>
      </c>
      <c r="C56" s="129">
        <v>70867.29752466352</v>
      </c>
      <c r="D56" s="314">
        <v>0</v>
      </c>
    </row>
    <row r="57" spans="1:4" ht="12.75">
      <c r="A57" s="326" t="s">
        <v>432</v>
      </c>
      <c r="B57" s="75">
        <v>1000</v>
      </c>
      <c r="C57" s="129">
        <v>51264.665794623965</v>
      </c>
      <c r="D57" s="314">
        <v>0</v>
      </c>
    </row>
    <row r="58" spans="1:4" ht="12.75">
      <c r="A58" s="326" t="s">
        <v>433</v>
      </c>
      <c r="B58" s="75">
        <v>14900</v>
      </c>
      <c r="C58" s="129">
        <v>107054.5034</v>
      </c>
      <c r="D58" s="314">
        <v>0</v>
      </c>
    </row>
    <row r="59" spans="1:4" ht="12.75">
      <c r="A59" s="327" t="s">
        <v>434</v>
      </c>
      <c r="B59" s="75">
        <v>105000</v>
      </c>
      <c r="C59" s="129">
        <v>98653.737</v>
      </c>
      <c r="D59" s="314">
        <v>0</v>
      </c>
    </row>
    <row r="60" spans="1:4" ht="12.75">
      <c r="A60" s="328" t="s">
        <v>435</v>
      </c>
      <c r="B60" s="75">
        <v>6000</v>
      </c>
      <c r="C60" s="129">
        <v>48083.334</v>
      </c>
      <c r="D60" s="314">
        <v>0</v>
      </c>
    </row>
    <row r="61" spans="1:4" ht="12.75">
      <c r="A61" s="329" t="s">
        <v>436</v>
      </c>
      <c r="B61" s="75">
        <v>254</v>
      </c>
      <c r="C61" s="129">
        <v>47027.71138</v>
      </c>
      <c r="D61" s="314">
        <v>0</v>
      </c>
    </row>
    <row r="62" spans="1:4" ht="11.25" customHeight="1">
      <c r="A62" s="65" t="s">
        <v>307</v>
      </c>
      <c r="B62" s="75"/>
      <c r="C62" s="232">
        <f>SUM(C51:C61)</f>
        <v>1628973.4635486295</v>
      </c>
      <c r="D62" s="313"/>
    </row>
    <row r="63" spans="1:5" s="128" customFormat="1" ht="12.75">
      <c r="A63" s="68"/>
      <c r="B63" s="68"/>
      <c r="C63" s="68"/>
      <c r="D63" s="68"/>
      <c r="E63" s="234"/>
    </row>
    <row r="64" spans="1:5" s="36" customFormat="1" ht="12.75">
      <c r="A64" s="68"/>
      <c r="B64" s="68"/>
      <c r="C64" s="68"/>
      <c r="D64" s="68"/>
      <c r="E64" s="234"/>
    </row>
    <row r="65" spans="1:6" ht="12.75">
      <c r="A65" s="68"/>
      <c r="B65" s="68"/>
      <c r="C65" s="68"/>
      <c r="D65" s="68"/>
      <c r="F65" s="316"/>
    </row>
    <row r="66" spans="1:4" ht="12.75">
      <c r="A66" s="68"/>
      <c r="B66" s="409"/>
      <c r="C66" s="409"/>
      <c r="D66" s="36"/>
    </row>
    <row r="67" spans="1:5" ht="12.75">
      <c r="A67" s="128" t="s">
        <v>426</v>
      </c>
      <c r="B67" s="161" t="s">
        <v>366</v>
      </c>
      <c r="C67" s="161" t="s">
        <v>450</v>
      </c>
      <c r="D67" s="128"/>
      <c r="E67" s="233"/>
    </row>
    <row r="68" spans="1:4" ht="12.75">
      <c r="A68" s="36"/>
      <c r="B68" s="125" t="s">
        <v>406</v>
      </c>
      <c r="C68" s="177" t="s">
        <v>388</v>
      </c>
      <c r="D68" s="177"/>
    </row>
    <row r="69" ht="12.75">
      <c r="C69" s="141" t="s">
        <v>450</v>
      </c>
    </row>
    <row r="70" ht="12.75">
      <c r="C70" s="359" t="s">
        <v>449</v>
      </c>
    </row>
  </sheetData>
  <mergeCells count="11">
    <mergeCell ref="C3:D3"/>
    <mergeCell ref="C12:D12"/>
    <mergeCell ref="A7:D7"/>
    <mergeCell ref="A12:B12"/>
    <mergeCell ref="A8:D8"/>
    <mergeCell ref="B66:C66"/>
    <mergeCell ref="B16:C16"/>
    <mergeCell ref="D16:D17"/>
    <mergeCell ref="C13:D13"/>
    <mergeCell ref="A13:B13"/>
    <mergeCell ref="A16:A17"/>
  </mergeCells>
  <printOptions/>
  <pageMargins left="0.984251968503937" right="0" top="0" bottom="0" header="0.5118110236220472" footer="0.5118110236220472"/>
  <pageSetup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3">
      <selection activeCell="C35" sqref="C35:C38"/>
    </sheetView>
  </sheetViews>
  <sheetFormatPr defaultColWidth="9.140625" defaultRowHeight="12" customHeight="1"/>
  <cols>
    <col min="1" max="1" width="36.57421875" style="36" customWidth="1"/>
    <col min="2" max="2" width="27.7109375" style="36" customWidth="1"/>
    <col min="3" max="3" width="25.7109375" style="36" customWidth="1"/>
    <col min="4" max="16384" width="9.140625" style="36" customWidth="1"/>
  </cols>
  <sheetData>
    <row r="1" ht="12" customHeight="1">
      <c r="C1" s="162" t="s">
        <v>328</v>
      </c>
    </row>
    <row r="2" spans="1:5" ht="14.25" customHeight="1">
      <c r="A2" s="163"/>
      <c r="B2" s="163"/>
      <c r="C2" s="125"/>
      <c r="D2" s="163"/>
      <c r="E2" s="163"/>
    </row>
    <row r="3" spans="1:5" ht="12" customHeight="1">
      <c r="A3" s="346" t="s">
        <v>311</v>
      </c>
      <c r="B3" s="346"/>
      <c r="C3" s="346"/>
      <c r="D3" s="125"/>
      <c r="E3" s="125"/>
    </row>
    <row r="4" spans="1:5" ht="12" customHeight="1">
      <c r="A4" s="350" t="s">
        <v>312</v>
      </c>
      <c r="B4" s="350"/>
      <c r="C4" s="350"/>
      <c r="D4" s="161"/>
      <c r="E4" s="161"/>
    </row>
    <row r="5" spans="1:5" ht="12" customHeight="1">
      <c r="A5" s="164"/>
      <c r="B5" s="164"/>
      <c r="C5" s="164"/>
      <c r="D5" s="161"/>
      <c r="E5" s="161"/>
    </row>
    <row r="6" spans="1:5" ht="12" customHeight="1">
      <c r="A6" s="164"/>
      <c r="B6" s="164"/>
      <c r="C6" s="164"/>
      <c r="D6" s="161"/>
      <c r="E6" s="161"/>
    </row>
    <row r="7" spans="1:5" ht="12" customHeight="1">
      <c r="A7" s="164"/>
      <c r="B7" s="164"/>
      <c r="C7" s="164"/>
      <c r="D7" s="161"/>
      <c r="E7" s="161"/>
    </row>
    <row r="8" spans="1:6" ht="12.75">
      <c r="A8" s="392" t="str">
        <f>'справка № 1ИД-БАЛАНС'!A6:B6</f>
        <v>Наименование на ДФ: "КД АКЦИИ БЪЛГАРИЯ"</v>
      </c>
      <c r="B8" s="392"/>
      <c r="C8" s="165" t="str">
        <f>'справка № 1ИД-БАЛАНС'!E6</f>
        <v>ЕИК по БУЛСТАТ: 175064530</v>
      </c>
      <c r="D8" s="166"/>
      <c r="E8" s="166"/>
      <c r="F8" s="166"/>
    </row>
    <row r="9" spans="1:4" ht="12" customHeight="1">
      <c r="A9" s="167" t="str">
        <f>'справка № 1ИД-БАЛАНС'!A7</f>
        <v>Дата: 31.12.2007</v>
      </c>
      <c r="B9" s="161"/>
      <c r="C9" s="168"/>
      <c r="D9" s="125"/>
    </row>
    <row r="10" spans="1:4" ht="12" customHeight="1">
      <c r="A10" s="169"/>
      <c r="B10" s="161"/>
      <c r="C10" s="168" t="s">
        <v>126</v>
      </c>
      <c r="D10" s="125"/>
    </row>
    <row r="11" spans="1:5" ht="12" customHeight="1">
      <c r="A11" s="418" t="s">
        <v>158</v>
      </c>
      <c r="B11" s="375" t="s">
        <v>313</v>
      </c>
      <c r="C11" s="375"/>
      <c r="D11" s="161"/>
      <c r="E11" s="161"/>
    </row>
    <row r="12" spans="1:3" ht="26.25" customHeight="1">
      <c r="A12" s="419"/>
      <c r="B12" s="67" t="s">
        <v>314</v>
      </c>
      <c r="C12" s="67" t="s">
        <v>315</v>
      </c>
    </row>
    <row r="13" spans="1:3" ht="12" customHeight="1">
      <c r="A13" s="150" t="s">
        <v>6</v>
      </c>
      <c r="B13" s="150">
        <v>1</v>
      </c>
      <c r="C13" s="150">
        <v>2</v>
      </c>
    </row>
    <row r="14" spans="1:3" ht="12" customHeight="1">
      <c r="A14" s="66" t="s">
        <v>316</v>
      </c>
      <c r="B14" s="33"/>
      <c r="C14" s="33"/>
    </row>
    <row r="15" spans="1:4" ht="12" customHeight="1">
      <c r="A15" s="33" t="s">
        <v>317</v>
      </c>
      <c r="B15" s="170">
        <v>356.91</v>
      </c>
      <c r="C15" s="170">
        <v>130</v>
      </c>
      <c r="D15" s="171"/>
    </row>
    <row r="16" spans="1:7" ht="12" customHeight="1">
      <c r="A16" s="33" t="s">
        <v>318</v>
      </c>
      <c r="B16" s="170">
        <v>18745.12</v>
      </c>
      <c r="C16" s="170">
        <v>15979.61</v>
      </c>
      <c r="D16" s="171"/>
      <c r="G16" s="172"/>
    </row>
    <row r="17" spans="1:6" ht="12" customHeight="1">
      <c r="A17" s="33" t="s">
        <v>371</v>
      </c>
      <c r="B17" s="170">
        <v>5537.81</v>
      </c>
      <c r="C17" s="170">
        <v>5538</v>
      </c>
      <c r="D17" s="171"/>
      <c r="E17" s="171"/>
      <c r="F17" s="171"/>
    </row>
    <row r="18" spans="1:3" ht="12" customHeight="1">
      <c r="A18" s="33" t="s">
        <v>319</v>
      </c>
      <c r="B18" s="170"/>
      <c r="C18" s="170"/>
    </row>
    <row r="19" spans="1:3" ht="12" customHeight="1">
      <c r="A19" s="33" t="s">
        <v>320</v>
      </c>
      <c r="B19" s="170"/>
      <c r="C19" s="170"/>
    </row>
    <row r="20" spans="1:4" ht="12" customHeight="1">
      <c r="A20" s="65" t="s">
        <v>330</v>
      </c>
      <c r="B20" s="173">
        <f>SUM(B15:B19)</f>
        <v>24639.84</v>
      </c>
      <c r="C20" s="173">
        <f>SUM(C15:C19)</f>
        <v>21647.61</v>
      </c>
      <c r="D20" s="171"/>
    </row>
    <row r="21" spans="1:3" ht="12" customHeight="1">
      <c r="A21" s="66" t="s">
        <v>329</v>
      </c>
      <c r="B21" s="174"/>
      <c r="C21" s="174"/>
    </row>
    <row r="22" spans="1:3" ht="12" customHeight="1">
      <c r="A22" s="33" t="s">
        <v>321</v>
      </c>
      <c r="B22" s="170"/>
      <c r="C22" s="170"/>
    </row>
    <row r="23" spans="1:3" ht="12" customHeight="1">
      <c r="A23" s="33" t="s">
        <v>322</v>
      </c>
      <c r="B23" s="170"/>
      <c r="C23" s="170"/>
    </row>
    <row r="24" spans="1:3" ht="12" customHeight="1">
      <c r="A24" s="33" t="s">
        <v>323</v>
      </c>
      <c r="B24" s="170"/>
      <c r="C24" s="170"/>
    </row>
    <row r="25" spans="1:3" ht="12" customHeight="1">
      <c r="A25" s="33" t="s">
        <v>324</v>
      </c>
      <c r="B25" s="170"/>
      <c r="C25" s="170"/>
    </row>
    <row r="26" spans="1:3" ht="12" customHeight="1">
      <c r="A26" s="33" t="s">
        <v>325</v>
      </c>
      <c r="B26" s="170"/>
      <c r="C26" s="170"/>
    </row>
    <row r="27" spans="1:3" ht="12" customHeight="1">
      <c r="A27" s="33" t="s">
        <v>326</v>
      </c>
      <c r="B27" s="170"/>
      <c r="C27" s="170"/>
    </row>
    <row r="28" spans="1:3" ht="12" customHeight="1">
      <c r="A28" s="33" t="s">
        <v>320</v>
      </c>
      <c r="B28" s="170"/>
      <c r="C28" s="170"/>
    </row>
    <row r="29" spans="1:3" ht="12" customHeight="1">
      <c r="A29" s="65" t="s">
        <v>327</v>
      </c>
      <c r="B29" s="170"/>
      <c r="C29" s="170"/>
    </row>
    <row r="30" spans="1:3" ht="12" customHeight="1">
      <c r="A30" s="142"/>
      <c r="B30" s="175"/>
      <c r="C30" s="175"/>
    </row>
    <row r="31" spans="1:3" ht="12" customHeight="1">
      <c r="A31" s="142"/>
      <c r="B31" s="175"/>
      <c r="C31" s="175"/>
    </row>
    <row r="32" spans="1:3" ht="12" customHeight="1">
      <c r="A32" s="142"/>
      <c r="B32" s="175"/>
      <c r="C32" s="175"/>
    </row>
    <row r="33" spans="1:3" ht="12" customHeight="1">
      <c r="A33" s="142"/>
      <c r="B33" s="175"/>
      <c r="C33" s="175"/>
    </row>
    <row r="34" spans="1:4" ht="12" customHeight="1">
      <c r="A34" s="68"/>
      <c r="B34" s="68"/>
      <c r="C34" s="68"/>
      <c r="D34" s="141"/>
    </row>
    <row r="35" spans="1:5" s="128" customFormat="1" ht="12.75">
      <c r="A35" s="128" t="str">
        <f>'справка № 1ИД-БАЛАНС'!A59</f>
        <v>Дата: 31.01.2008</v>
      </c>
      <c r="B35" s="161" t="s">
        <v>366</v>
      </c>
      <c r="C35" s="161" t="s">
        <v>450</v>
      </c>
      <c r="E35" s="176"/>
    </row>
    <row r="36" spans="2:6" ht="12.75">
      <c r="B36" s="125" t="s">
        <v>407</v>
      </c>
      <c r="C36" s="177" t="s">
        <v>388</v>
      </c>
      <c r="F36" s="176"/>
    </row>
    <row r="37" spans="1:5" ht="12" customHeight="1">
      <c r="A37" s="141"/>
      <c r="B37" s="141"/>
      <c r="C37" s="141" t="s">
        <v>450</v>
      </c>
      <c r="D37" s="141"/>
      <c r="E37" s="141"/>
    </row>
    <row r="38" spans="1:5" ht="12" customHeight="1">
      <c r="A38" s="141"/>
      <c r="B38" s="141"/>
      <c r="C38" s="359" t="s">
        <v>449</v>
      </c>
      <c r="D38" s="141"/>
      <c r="E38" s="141"/>
    </row>
    <row r="39" spans="4:5" ht="12" customHeight="1">
      <c r="D39" s="141"/>
      <c r="E39" s="141"/>
    </row>
    <row r="40" spans="4:5" ht="12" customHeight="1">
      <c r="D40" s="141"/>
      <c r="E40" s="141"/>
    </row>
    <row r="41" spans="4:5" ht="12" customHeight="1">
      <c r="D41" s="141"/>
      <c r="E41" s="141"/>
    </row>
    <row r="42" spans="4:5" ht="12" customHeight="1">
      <c r="D42" s="141"/>
      <c r="E42" s="141"/>
    </row>
  </sheetData>
  <mergeCells count="5">
    <mergeCell ref="B11:C11"/>
    <mergeCell ref="A11:A12"/>
    <mergeCell ref="A3:C3"/>
    <mergeCell ref="A4:C4"/>
    <mergeCell ref="A8:B8"/>
  </mergeCells>
  <printOptions/>
  <pageMargins left="0.7874015748031497" right="0.7480314960629921" top="1.968503937007874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silviad</cp:lastModifiedBy>
  <cp:lastPrinted>2008-01-30T09:03:39Z</cp:lastPrinted>
  <dcterms:created xsi:type="dcterms:W3CDTF">2004-03-04T10:58:58Z</dcterms:created>
  <dcterms:modified xsi:type="dcterms:W3CDTF">2008-01-30T09:03:50Z</dcterms:modified>
  <cp:category/>
  <cp:version/>
  <cp:contentType/>
  <cp:contentStatus/>
</cp:coreProperties>
</file>