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<sst xmlns="http://schemas.openxmlformats.org/spreadsheetml/2006/main" count="1075" uniqueCount="911">
  <si>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</si>
  <si>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</si>
  <si>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</si>
  <si>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</si>
  <si>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</si>
  <si>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</si>
  <si>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</si>
  <si>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</si>
  <si>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</si>
  <si>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</si>
  <si>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</si>
  <si>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</si>
  <si>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</si>
  <si>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</si>
  <si>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</si>
  <si>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</si>
  <si>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</si>
  <si>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</si>
  <si>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</si>
  <si>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</si>
  <si>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</si>
  <si>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</si>
  <si>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</si>
  <si>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</si>
  <si>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</si>
  <si>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</si>
  <si>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</si>
  <si>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</si>
  <si>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</si>
  <si>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</si>
  <si>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</si>
  <si>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</si>
  <si>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</si>
  <si>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</si>
  <si>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</si>
  <si>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</si>
  <si>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</si>
  <si>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</si>
  <si>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</si>
  <si>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</si>
  <si>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</si>
  <si>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</si>
  <si>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</si>
  <si>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</si>
  <si>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</si>
  <si>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</si>
  <si>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</si>
  <si>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</si>
  <si>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</si>
  <si>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</si>
  <si>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</si>
  <si>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</si>
  <si>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</si>
  <si>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</si>
  <si>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</si>
  <si>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</si>
  <si>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</si>
  <si>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</si>
  <si>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</si>
  <si>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</si>
  <si>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</si>
  <si>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</si>
  <si>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</si>
  <si>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</si>
  <si>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</si>
  <si>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</si>
  <si>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</si>
  <si>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</si>
  <si>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</si>
  <si>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</si>
  <si>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</si>
  <si>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</si>
  <si>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</si>
  <si>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</si>
  <si>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</si>
  <si>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</si>
  <si>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</si>
  <si>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</si>
  <si>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</si>
  <si>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</si>
  <si>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</si>
  <si>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</si>
  <si>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</si>
  <si>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</si>
  <si>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</si>
  <si>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</si>
  <si>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</si>
  <si>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</si>
  <si>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</si>
  <si>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</si>
  <si>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</si>
  <si>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</si>
  <si>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</si>
  <si>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</si>
  <si>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</si>
  <si>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</si>
  <si>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</si>
  <si>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</si>
  <si>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</si>
  <si>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</si>
  <si>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</si>
  <si>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</si>
  <si>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</si>
  <si>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</si>
  <si>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</si>
  <si>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</si>
  <si>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</si>
  <si>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</si>
  <si>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</si>
  <si>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</si>
  <si>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</si>
  <si>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</si>
  <si>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</si>
  <si>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</si>
  <si>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</si>
  <si>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</si>
  <si>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</si>
  <si>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</si>
  <si>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</si>
  <si>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</si>
  <si>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</si>
  <si>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</si>
  <si>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</si>
  <si>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</si>
  <si>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</si>
  <si>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</si>
  <si>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</si>
  <si>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</si>
  <si>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</si>
  <si>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</si>
  <si>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</si>
  <si>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</si>
  <si>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</si>
  <si>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</si>
  <si>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</si>
  <si>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</si>
  <si>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</si>
  <si>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</si>
  <si>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</si>
  <si>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</si>
  <si>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</si>
  <si>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</si>
  <si>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</si>
  <si>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</si>
  <si>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</si>
  <si>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</si>
  <si>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</si>
  <si>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</si>
  <si>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</si>
  <si>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</si>
  <si>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</si>
  <si>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</si>
  <si>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</si>
  <si>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</si>
  <si>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</si>
  <si>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</si>
  <si>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</si>
  <si>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</si>
  <si>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</si>
  <si>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</si>
  <si>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</si>
  <si>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</si>
  <si>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</si>
  <si>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</si>
  <si>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</si>
  <si>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</si>
  <si>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</si>
  <si>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</si>
  <si>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</si>
  <si>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</si>
  <si>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</si>
  <si>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</si>
  <si>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</si>
  <si>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</si>
  <si>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</si>
  <si>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</si>
  <si>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</si>
  <si>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</si>
  <si>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</si>
  <si>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</si>
  <si>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</si>
  <si>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</si>
  <si>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</si>
  <si>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</si>
  <si>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</si>
  <si>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</si>
  <si>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</si>
  <si>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</si>
  <si>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</si>
  <si>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</si>
  <si>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</si>
  <si>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</si>
  <si>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</si>
  <si>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</si>
  <si>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</si>
  <si>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</si>
  <si>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</si>
  <si>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</si>
  <si>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</si>
  <si>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</si>
  <si>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</si>
  <si>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</si>
  <si>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</si>
  <si>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</si>
  <si>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</si>
  <si>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</si>
  <si>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</si>
  <si>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</si>
  <si>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</si>
  <si>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</si>
  <si>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</si>
  <si>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</si>
  <si>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</si>
  <si>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</si>
  <si>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</si>
  <si>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</si>
  <si>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</si>
  <si>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</si>
  <si>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</si>
  <si>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</si>
  <si>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</si>
  <si>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</si>
  <si>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</si>
  <si>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</si>
  <si>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</si>
  <si>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</si>
  <si>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</si>
  <si>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</si>
  <si>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</si>
  <si>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</si>
  <si>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</si>
  <si>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</si>
  <si>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</si>
  <si>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</si>
  <si>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</si>
  <si>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</si>
  <si>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</si>
  <si>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</si>
  <si>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</si>
  <si>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</si>
  <si>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</si>
  <si>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</si>
  <si>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</si>
  <si>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</si>
  <si>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</si>
  <si>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</si>
  <si>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</si>
  <si>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</si>
  <si>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</si>
  <si>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</si>
  <si>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</si>
  <si>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</si>
  <si>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</si>
  <si>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</si>
  <si>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</si>
  <si>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</si>
  <si>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</si>
  <si>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</si>
  <si>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</si>
  <si>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</si>
  <si>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</si>
  <si>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</si>
  <si>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</si>
  <si>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</si>
  <si>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</si>
  <si>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</si>
  <si>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</si>
  <si>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</si>
  <si>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</si>
  <si>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</si>
  <si>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</si>
  <si>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</si>
  <si>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</si>
  <si>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</si>
  <si>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</si>
  <si>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</si>
  <si>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</si>
  <si>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</si>
  <si>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</si>
  <si>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</si>
  <si>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</si>
  <si>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</si>
  <si>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</si>
  <si>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</si>
  <si>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</si>
  <si>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</si>
  <si>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</si>
  <si>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</si>
  <si>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</si>
  <si>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</si>
  <si>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</si>
  <si>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</si>
  <si>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</si>
  <si>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</si>
  <si>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</si>
  <si>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</si>
  <si>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</si>
  <si>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</si>
  <si>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</si>
  <si>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</si>
  <si>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</si>
  <si>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</si>
  <si>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</si>
  <si>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</si>
  <si>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</si>
  <si>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</si>
  <si>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</si>
  <si>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</si>
  <si>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</si>
  <si>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</si>
  <si>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</si>
  <si>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</si>
  <si>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</si>
  <si>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</si>
  <si>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</si>
  <si>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</si>
  <si>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</si>
  <si>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</si>
  <si>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</si>
  <si>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</si>
  <si>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</si>
  <si>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</si>
  <si>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</si>
  <si>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</si>
  <si>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</si>
  <si>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</si>
  <si>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</si>
  <si>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</si>
  <si>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</si>
  <si>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</si>
  <si>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</si>
  <si>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</si>
  <si>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</si>
  <si>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</si>
  <si>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</si>
  <si>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</si>
  <si>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</si>
  <si>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</si>
  <si>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</si>
  <si>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</si>
  <si>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</si>
  <si>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</si>
  <si>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</si>
  <si>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</si>
  <si>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</si>
  <si>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</si>
  <si>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</si>
  <si>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</si>
  <si>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</si>
  <si>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</si>
  <si>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</si>
  <si>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</si>
  <si>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</si>
  <si>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</si>
  <si>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</si>
  <si>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</si>
  <si>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</si>
  <si>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</si>
  <si>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</si>
  <si>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</si>
  <si>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</si>
  <si>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</si>
  <si>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</si>
  <si>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</si>
  <si>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</si>
  <si>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</si>
  <si>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</si>
  <si>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</si>
  <si>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</si>
  <si>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</si>
  <si>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</si>
  <si>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</si>
  <si>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</si>
  <si>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</si>
  <si>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</si>
  <si>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</si>
  <si>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</si>
  <si>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</si>
  <si>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</si>
  <si>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</si>
  <si>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</si>
  <si>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</si>
  <si>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</si>
  <si>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</si>
  <si>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</si>
  <si>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</si>
  <si>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</si>
  <si>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</si>
  <si>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</si>
  <si>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</si>
  <si>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</si>
  <si>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</si>
  <si>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</si>
  <si>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</si>
  <si>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</si>
  <si>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</si>
  <si>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</si>
  <si>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</si>
  <si>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</si>
  <si>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</si>
  <si>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</si>
  <si>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</si>
  <si>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</si>
  <si>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</si>
  <si>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</si>
  <si>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</si>
  <si>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</si>
  <si>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</si>
  <si>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</si>
  <si>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</si>
  <si>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</si>
  <si>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</si>
  <si>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</si>
  <si>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</si>
  <si>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</si>
  <si>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</si>
  <si>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</si>
  <si>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</si>
  <si>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</si>
  <si>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</si>
  <si>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</si>
  <si>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</si>
  <si>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</si>
  <si>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</si>
  <si>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</si>
  <si>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</si>
  <si>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</si>
  <si>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</si>
  <si>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</si>
  <si>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</si>
  <si>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</si>
  <si>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</si>
  <si>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</si>
  <si>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</si>
  <si>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</si>
  <si>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</si>
  <si>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</si>
  <si>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</si>
  <si>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</si>
  <si>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</si>
  <si>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</si>
  <si>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</si>
  <si>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</si>
  <si>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</si>
  <si>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</si>
  <si>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</si>
  <si>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</si>
  <si>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</si>
  <si>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</si>
  <si>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</si>
  <si>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</si>
  <si>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</si>
  <si>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</si>
  <si>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</si>
  <si>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</si>
  <si>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</si>
  <si>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</si>
  <si>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</si>
  <si>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</si>
  <si>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</si>
  <si>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</si>
  <si>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</si>
  <si>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</si>
  <si>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</si>
  <si>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</si>
  <si>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</si>
  <si>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</si>
  <si>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</si>
  <si>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</si>
  <si>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</si>
  <si>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</si>
  <si>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</si>
  <si>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</si>
  <si>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</si>
  <si>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</si>
  <si>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</si>
  <si>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</si>
  <si>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</si>
  <si>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</si>
  <si>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</si>
  <si>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</si>
  <si>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</si>
  <si>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</si>
  <si>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</si>
  <si>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</si>
  <si>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</si>
  <si>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</si>
  <si>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</si>
  <si>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</si>
  <si>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</si>
  <si>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</si>
  <si>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</si>
  <si>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</si>
  <si>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</si>
  <si>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</si>
  <si>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</si>
  <si>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</si>
  <si>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</si>
  <si>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</si>
  <si>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</si>
  <si>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</si>
  <si>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</si>
  <si>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</si>
  <si>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</si>
  <si>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</si>
  <si>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</si>
  <si>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</si>
  <si>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</si>
  <si>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</si>
  <si>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</si>
  <si>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</si>
  <si>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</si>
  <si>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</si>
  <si>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</si>
  <si>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</si>
  <si>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</si>
  <si>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</si>
  <si>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</si>
  <si>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</si>
  <si>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</si>
  <si>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</si>
  <si>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</si>
  <si>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</si>
  <si>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</si>
  <si>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</si>
  <si>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</si>
  <si>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</si>
  <si>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</si>
  <si>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</si>
  <si>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</si>
  <si>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</si>
  <si>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</si>
  <si>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</si>
  <si>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</si>
  <si>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</si>
  <si>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</si>
  <si>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</si>
  <si>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</si>
  <si>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</si>
  <si>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</si>
  <si>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</si>
  <si>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</si>
  <si>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</si>
  <si>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</si>
  <si>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</si>
  <si>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</si>
  <si>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</si>
  <si>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</si>
  <si>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</si>
  <si>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</si>
  <si>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</si>
  <si>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</si>
  <si>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</si>
  <si>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</si>
  <si>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</si>
  <si>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</si>
  <si>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</si>
  <si>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</si>
  <si>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</si>
  <si>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</si>
  <si>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</si>
  <si>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</si>
  <si>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</si>
  <si>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</si>
  <si>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</si>
  <si>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</si>
  <si>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</si>
  <si>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</si>
  <si>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</si>
  <si>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</si>
  <si>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</si>
  <si>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</si>
  <si>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</si>
  <si>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</si>
  <si>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</si>
  <si>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</si>
  <si>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</si>
  <si>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</si>
  <si>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</si>
  <si>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</si>
  <si>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</si>
  <si>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</si>
  <si>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</si>
  <si>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</si>
  <si>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</si>
  <si>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</si>
  <si>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</si>
  <si>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</si>
  <si>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</si>
  <si>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</si>
  <si>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</si>
  <si>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</si>
  <si>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</si>
  <si>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</si>
  <si>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</si>
  <si>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</si>
  <si>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</si>
  <si>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</si>
  <si>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</si>
  <si>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</si>
  <si>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</si>
  <si>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</si>
  <si>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</si>
  <si>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</si>
  <si>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</si>
  <si>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</si>
  <si>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</si>
  <si>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</si>
  <si>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</si>
  <si>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</si>
  <si>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</si>
  <si>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</si>
  <si>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</si>
  <si>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</si>
  <si>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</si>
  <si>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</si>
  <si>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</si>
  <si>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</si>
  <si>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</si>
  <si>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</si>
  <si>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</si>
  <si>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</si>
  <si>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</si>
  <si>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</si>
  <si>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</si>
  <si>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</si>
  <si>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</si>
  <si>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</si>
  <si>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</si>
  <si>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</si>
  <si>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</si>
  <si>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</si>
  <si>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</si>
  <si>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</si>
  <si>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</si>
  <si>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</si>
  <si>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</si>
  <si>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</si>
  <si>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</si>
  <si>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</si>
  <si>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</si>
  <si>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</si>
  <si>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</si>
  <si>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</si>
  <si>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</si>
  <si>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</si>
  <si>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</si>
  <si>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</si>
  <si>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</si>
  <si>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</si>
  <si>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</si>
  <si>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</si>
  <si>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</si>
  <si>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</si>
  <si>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</si>
  <si>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</si>
  <si>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</si>
  <si>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</si>
  <si>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</si>
  <si>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</si>
  <si>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</si>
  <si>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</si>
  <si>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</si>
  <si>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</si>
  <si>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</si>
  <si>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</si>
  <si>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</si>
  <si>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</si>
  <si>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</si>
  <si>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</si>
  <si>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</si>
  <si>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</si>
  <si>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</si>
  <si>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</si>
  <si>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</si>
  <si>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</si>
  <si>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</si>
  <si>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</si>
  <si>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</si>
  <si>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</si>
  <si>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</si>
  <si>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</si>
  <si>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</si>
  <si>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</si>
  <si>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</si>
  <si>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</si>
  <si>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</si>
  <si>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</si>
  <si>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</si>
  <si>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</si>
  <si>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</si>
  <si>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</si>
  <si>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</si>
  <si>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</si>
  <si>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</si>
  <si>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</si>
  <si>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</si>
  <si>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</si>
  <si>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</si>
  <si>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</si>
  <si>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</si>
  <si>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</si>
  <si>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</si>
  <si>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</si>
  <si>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</si>
  <si>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</si>
  <si>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</si>
  <si>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</si>
  <si>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</si>
  <si>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</si>
  <si>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</si>
  <si>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</si>
  <si>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</si>
  <si>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</si>
  <si>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</si>
  <si>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</si>
  <si>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</si>
  <si>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</si>
  <si>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</si>
  <si>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</si>
  <si>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</si>
  <si>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</si>
  <si>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</si>
  <si>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</si>
  <si>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</si>
  <si>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</si>
  <si>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</si>
  <si>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</si>
  <si>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</si>
  <si>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</si>
  <si>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</si>
  <si>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</si>
  <si>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</si>
  <si>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</si>
  <si>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</si>
  <si>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</si>
  <si>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</si>
  <si>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</si>
  <si>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</si>
  <si>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</si>
  <si>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</si>
  <si>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</si>
  <si>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</si>
  <si>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</si>
  <si>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</si>
  <si>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</si>
  <si>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</si>
  <si>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</si>
  <si>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</si>
  <si>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</si>
  <si>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</si>
  <si>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</si>
  <si>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</si>
  <si>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</si>
  <si>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</si>
  <si>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</si>
  <si>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</si>
  <si>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</si>
  <si>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</si>
  <si>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</si>
  <si>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</si>
  <si>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</si>
  <si>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</si>
  <si>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</si>
  <si>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</si>
  <si>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</si>
  <si>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</si>
  <si>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</si>
  <si>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</si>
  <si>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</si>
  <si>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</si>
  <si>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</si>
  <si>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</si>
  <si>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</si>
  <si>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</si>
  <si>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</si>
  <si>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</si>
  <si>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</si>
  <si>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</si>
  <si>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</si>
  <si>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</si>
  <si>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</si>
  <si>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</si>
  <si>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</si>
  <si>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</si>
  <si>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</si>
  <si>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</si>
  <si>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</si>
  <si>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</si>
  <si>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</si>
  <si>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</si>
  <si>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</si>
  <si>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</si>
  <si>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</si>
  <si>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</si>
  <si>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</si>
  <si>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</si>
  <si>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</si>
  <si>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</si>
  <si>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</si>
  <si>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</si>
  <si>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</si>
  <si>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</si>
  <si>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</si>
  <si>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</si>
  <si>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</si>
  <si>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</si>
  <si>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</si>
  <si>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</si>
  <si>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</si>
  <si>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</si>
  <si>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</si>
  <si>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</si>
  <si>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</si>
  <si>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</si>
  <si>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</si>
  <si>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</si>
  <si>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</si>
  <si>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</si>
  <si>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</si>
  <si>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</si>
  <si>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</si>
  <si>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</si>
  <si>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</si>
  <si>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</si>
  <si>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</si>
  <si>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</si>
  <si>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</si>
  <si>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</si>
  <si>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</si>
  <si>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</si>
  <si>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</si>
  <si>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</si>
  <si>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</si>
  <si>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</si>
  <si>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</si>
  <si>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</si>
  <si>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</si>
  <si>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</si>
  <si>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</si>
  <si>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</si>
  <si>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</si>
  <si>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</si>
  <si>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</si>
  <si>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</si>
  <si>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</si>
  <si>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</si>
  <si>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</si>
  <si>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</si>
  <si>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</si>
  <si>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</si>
  <si>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</si>
  <si>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</si>
  <si>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</si>
  <si>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</si>
  <si>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</si>
  <si>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</si>
  <si>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</si>
  <si>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</si>
  <si>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</si>
  <si>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</si>
  <si>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</si>
  <si>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</si>
  <si>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</si>
  <si>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</si>
  <si>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</si>
  <si>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</si>
  <si>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</si>
  <si>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</si>
  <si>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</si>
  <si>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</si>
  <si>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</si>
  <si>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</si>
  <si>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</si>
  <si>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</si>
  <si>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</si>
  <si>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</si>
  <si>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</si>
  <si>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</si>
  <si>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</si>
  <si>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</si>
  <si>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</si>
  <si>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3.Визит АД Румъния</t>
  </si>
  <si>
    <t>Вид на отчета: консолидиран междинен</t>
  </si>
  <si>
    <t>1.Албена Автотранс</t>
  </si>
  <si>
    <t>2.Здравно Учреждение Медика-Албена</t>
  </si>
  <si>
    <t>5. Други</t>
  </si>
  <si>
    <t xml:space="preserve">Вид на отчета: консолидиран </t>
  </si>
  <si>
    <t>Вид на отчета: консолидиран</t>
  </si>
  <si>
    <t xml:space="preserve">Отчетен период: 31.12.2011 г. </t>
  </si>
  <si>
    <t xml:space="preserve">Дата на съставяне:  21.04.2012                  </t>
  </si>
  <si>
    <t>Отчетен период: 31.12.2011 г.</t>
  </si>
  <si>
    <t>Отчетен период:   31.12.2011 г.</t>
  </si>
  <si>
    <t xml:space="preserve">                Дата  на съставяне: 21.04.2012 г.</t>
  </si>
  <si>
    <t>21.04.2012  г.</t>
  </si>
  <si>
    <t>Отчетен период:  31.12.2011 г.</t>
  </si>
  <si>
    <t>Дата на съставяне: 25.04.2012 г.</t>
  </si>
  <si>
    <r>
      <t xml:space="preserve">Отчетен период:    31.12.2011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</si>
  <si>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</si>
  <si>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</si>
  <si>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</si>
  <si>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</si>
  <si>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</si>
  <si>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</si>
  <si>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</si>
  <si>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</si>
  <si>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</si>
  <si>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1. Албена Инвест Холдинг АД</t>
  </si>
  <si>
    <t>2. ЗПАД България АД</t>
  </si>
  <si>
    <t>3. Химко Враца АД</t>
  </si>
  <si>
    <r>
      <t>Дата на съставяне: 25</t>
    </r>
    <r>
      <rPr>
        <sz val="10"/>
        <rFont val="Times New Roman"/>
        <family val="1"/>
      </rPr>
      <t>.04.2012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</si>
</sst>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62" sqref="A62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4" t="s">
        <v>887</v>
      </c>
      <c r="B4" s="615"/>
      <c r="C4" s="615"/>
      <c r="D4" s="615"/>
      <c r="E4" s="296"/>
      <c r="F4" s="241" t="s">
        <v>2</v>
      </c>
      <c r="G4" s="242"/>
      <c r="H4" s="243">
        <v>462</v>
      </c>
    </row>
    <row r="5" spans="1:8" ht="15">
      <c r="A5" s="221" t="s">
        <v>891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61501</v>
      </c>
      <c r="D11" s="222">
        <v>60168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286463</v>
      </c>
      <c r="D12" s="222">
        <v>287775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7647</v>
      </c>
      <c r="D13" s="222">
        <v>9622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34911</v>
      </c>
      <c r="D14" s="222">
        <v>35624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1931</v>
      </c>
      <c r="D15" s="222">
        <v>1796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4326</v>
      </c>
      <c r="D16" s="222">
        <v>6610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22501</v>
      </c>
      <c r="D17" s="222">
        <v>18780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>
        <v>284</v>
      </c>
      <c r="D18" s="222">
        <v>161</v>
      </c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419564</v>
      </c>
      <c r="D19" s="226">
        <f>SUM(D11:D18)</f>
        <v>420536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9690</v>
      </c>
      <c r="D20" s="222">
        <v>10618</v>
      </c>
      <c r="E20" s="317" t="s">
        <v>54</v>
      </c>
      <c r="F20" s="322" t="s">
        <v>55</v>
      </c>
      <c r="G20" s="223">
        <v>83350</v>
      </c>
      <c r="H20" s="223">
        <v>83468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198765</v>
      </c>
      <c r="H21" s="227">
        <f>SUM(H22:H24)</f>
        <v>190784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479</v>
      </c>
      <c r="H22" s="223">
        <v>479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391</v>
      </c>
      <c r="D24" s="222">
        <v>553</v>
      </c>
      <c r="E24" s="317" t="s">
        <v>69</v>
      </c>
      <c r="F24" s="322" t="s">
        <v>70</v>
      </c>
      <c r="G24" s="223">
        <v>198286</v>
      </c>
      <c r="H24" s="223">
        <v>190305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282115</v>
      </c>
      <c r="H25" s="225">
        <f>H19+H20+H21</f>
        <v>274252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1000</v>
      </c>
      <c r="D26" s="222">
        <v>1181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1391</v>
      </c>
      <c r="D27" s="226">
        <f>SUM(D23:D26)</f>
        <v>1734</v>
      </c>
      <c r="E27" s="333" t="s">
        <v>80</v>
      </c>
      <c r="F27" s="322" t="s">
        <v>81</v>
      </c>
      <c r="G27" s="225">
        <f>SUM(G28:G30)</f>
        <v>37998</v>
      </c>
      <c r="H27" s="225">
        <f>SUM(H28:H30)</f>
        <v>37403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37998</v>
      </c>
      <c r="H28" s="223">
        <v>37403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17604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8290</v>
      </c>
      <c r="H31" s="223">
        <v>9872</v>
      </c>
      <c r="M31" s="228"/>
    </row>
    <row r="32" spans="1:15" ht="15">
      <c r="A32" s="315" t="s">
        <v>95</v>
      </c>
      <c r="B32" s="330" t="s">
        <v>96</v>
      </c>
      <c r="C32" s="226">
        <f>C30+C31</f>
        <v>17604</v>
      </c>
      <c r="D32" s="226">
        <f>D30+D31</f>
        <v>17604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46288</v>
      </c>
      <c r="H33" s="225">
        <f>H27+H31+H32</f>
        <v>47275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2125</v>
      </c>
      <c r="D34" s="226">
        <f>SUM(D35:D38)</f>
        <v>2125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331140</v>
      </c>
      <c r="H36" s="225">
        <f>H25+H17+H33</f>
        <v>324264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1090</v>
      </c>
      <c r="D37" s="222">
        <v>1090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1035</v>
      </c>
      <c r="D38" s="222">
        <v>1035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6073</v>
      </c>
      <c r="H39" s="223">
        <v>6080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9931</v>
      </c>
      <c r="H43" s="223">
        <v>5775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70424</v>
      </c>
      <c r="H44" s="223">
        <v>86891</v>
      </c>
    </row>
    <row r="45" spans="1:15" ht="15">
      <c r="A45" s="315" t="s">
        <v>133</v>
      </c>
      <c r="B45" s="329" t="s">
        <v>134</v>
      </c>
      <c r="C45" s="226">
        <f>C34+C39+C44</f>
        <v>2125</v>
      </c>
      <c r="D45" s="226">
        <f>D34+D39+D44</f>
        <v>2125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1262</v>
      </c>
      <c r="H48" s="223">
        <v>1279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81617</v>
      </c>
      <c r="H49" s="225">
        <f>SUM(H43:H48)</f>
        <v>93945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455</v>
      </c>
      <c r="D50" s="222">
        <v>1809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455</v>
      </c>
      <c r="D51" s="226">
        <f>SUM(D47:D50)</f>
        <v>1809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14661</v>
      </c>
      <c r="H53" s="223">
        <v>14581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116</v>
      </c>
      <c r="H54" s="223">
        <v>179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450829</v>
      </c>
      <c r="D55" s="226">
        <f>D19+D20+D21+D27+D32+D45+D51+D53+D54</f>
        <v>454426</v>
      </c>
      <c r="E55" s="317" t="s">
        <v>169</v>
      </c>
      <c r="F55" s="341" t="s">
        <v>170</v>
      </c>
      <c r="G55" s="225">
        <f>G49+G51+G52+G53+G54</f>
        <v>96394</v>
      </c>
      <c r="H55" s="225">
        <f>H49+H51+H52+H53+H54</f>
        <v>108705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2176</v>
      </c>
      <c r="D58" s="222">
        <v>2089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1396</v>
      </c>
      <c r="D59" s="222">
        <v>712</v>
      </c>
      <c r="E59" s="331" t="s">
        <v>178</v>
      </c>
      <c r="F59" s="322" t="s">
        <v>179</v>
      </c>
      <c r="G59" s="223">
        <v>17673</v>
      </c>
      <c r="H59" s="223">
        <v>23074</v>
      </c>
      <c r="M59" s="228"/>
    </row>
    <row r="60" spans="1:8" ht="15">
      <c r="A60" s="315" t="s">
        <v>180</v>
      </c>
      <c r="B60" s="321" t="s">
        <v>181</v>
      </c>
      <c r="C60" s="222">
        <v>660</v>
      </c>
      <c r="D60" s="222">
        <v>950</v>
      </c>
      <c r="E60" s="317" t="s">
        <v>182</v>
      </c>
      <c r="F60" s="322" t="s">
        <v>183</v>
      </c>
      <c r="G60" s="223">
        <v>851</v>
      </c>
      <c r="H60" s="223">
        <v>1927</v>
      </c>
    </row>
    <row r="61" spans="1:18" ht="15">
      <c r="A61" s="315" t="s">
        <v>184</v>
      </c>
      <c r="B61" s="324" t="s">
        <v>185</v>
      </c>
      <c r="C61" s="222">
        <v>650</v>
      </c>
      <c r="D61" s="222">
        <v>999</v>
      </c>
      <c r="E61" s="323" t="s">
        <v>186</v>
      </c>
      <c r="F61" s="352" t="s">
        <v>187</v>
      </c>
      <c r="G61" s="225">
        <f>SUM(G62:G68)</f>
        <v>11248</v>
      </c>
      <c r="H61" s="225">
        <f>SUM(H62:H68)</f>
        <v>11008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1641</v>
      </c>
      <c r="H62" s="223">
        <v>1885</v>
      </c>
    </row>
    <row r="63" spans="1:13" ht="15">
      <c r="A63" s="315" t="s">
        <v>192</v>
      </c>
      <c r="B63" s="321" t="s">
        <v>193</v>
      </c>
      <c r="C63" s="222">
        <v>57</v>
      </c>
      <c r="D63" s="222">
        <v>25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4939</v>
      </c>
      <c r="D64" s="226">
        <f>SUM(D58:D63)</f>
        <v>4775</v>
      </c>
      <c r="E64" s="317" t="s">
        <v>197</v>
      </c>
      <c r="F64" s="322" t="s">
        <v>198</v>
      </c>
      <c r="G64" s="223">
        <v>5894</v>
      </c>
      <c r="H64" s="223">
        <v>4617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2710</v>
      </c>
      <c r="H65" s="223">
        <v>3073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423</v>
      </c>
      <c r="H66" s="223">
        <v>608</v>
      </c>
    </row>
    <row r="67" spans="1:8" ht="15">
      <c r="A67" s="315" t="s">
        <v>204</v>
      </c>
      <c r="B67" s="321" t="s">
        <v>205</v>
      </c>
      <c r="C67" s="222">
        <v>53</v>
      </c>
      <c r="D67" s="222">
        <v>50</v>
      </c>
      <c r="E67" s="317" t="s">
        <v>206</v>
      </c>
      <c r="F67" s="322" t="s">
        <v>207</v>
      </c>
      <c r="G67" s="223">
        <v>154</v>
      </c>
      <c r="H67" s="223">
        <v>181</v>
      </c>
    </row>
    <row r="68" spans="1:8" ht="15">
      <c r="A68" s="315" t="s">
        <v>208</v>
      </c>
      <c r="B68" s="321" t="s">
        <v>209</v>
      </c>
      <c r="C68" s="222">
        <v>3487</v>
      </c>
      <c r="D68" s="222">
        <v>4824</v>
      </c>
      <c r="E68" s="317" t="s">
        <v>210</v>
      </c>
      <c r="F68" s="322" t="s">
        <v>211</v>
      </c>
      <c r="G68" s="223">
        <v>426</v>
      </c>
      <c r="H68" s="223">
        <v>644</v>
      </c>
    </row>
    <row r="69" spans="1:8" ht="15">
      <c r="A69" s="315" t="s">
        <v>212</v>
      </c>
      <c r="B69" s="321" t="s">
        <v>213</v>
      </c>
      <c r="C69" s="222">
        <v>819</v>
      </c>
      <c r="D69" s="222">
        <v>1062</v>
      </c>
      <c r="E69" s="331" t="s">
        <v>75</v>
      </c>
      <c r="F69" s="322" t="s">
        <v>214</v>
      </c>
      <c r="G69" s="223">
        <v>590</v>
      </c>
      <c r="H69" s="223">
        <v>648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1072</v>
      </c>
      <c r="D71" s="222">
        <v>856</v>
      </c>
      <c r="E71" s="333" t="s">
        <v>43</v>
      </c>
      <c r="F71" s="353" t="s">
        <v>221</v>
      </c>
      <c r="G71" s="232">
        <f>G59+G60+G61+G69+G70</f>
        <v>30362</v>
      </c>
      <c r="H71" s="232">
        <f>H59+H60+H61+H69+H70</f>
        <v>36657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144</v>
      </c>
      <c r="D72" s="222">
        <v>772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1790</v>
      </c>
      <c r="D74" s="222">
        <v>2000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7365</v>
      </c>
      <c r="D75" s="226">
        <f>SUM(D67:D74)</f>
        <v>9564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116</v>
      </c>
      <c r="H76" s="223">
        <v>224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30478</v>
      </c>
      <c r="H79" s="233">
        <f>H71+H74+H75+H76</f>
        <v>36881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101</v>
      </c>
      <c r="D87" s="222">
        <v>112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793</v>
      </c>
      <c r="D88" s="222">
        <v>7018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58</v>
      </c>
      <c r="D89" s="222">
        <v>35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952</v>
      </c>
      <c r="D91" s="226">
        <f>SUM(D87:D90)</f>
        <v>7165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13256</v>
      </c>
      <c r="D93" s="226">
        <f>D64+D75+D84+D91+D92</f>
        <v>21504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464085</v>
      </c>
      <c r="D94" s="235">
        <f>D93+D55</f>
        <v>475930</v>
      </c>
      <c r="E94" s="370" t="s">
        <v>267</v>
      </c>
      <c r="F94" s="371" t="s">
        <v>268</v>
      </c>
      <c r="G94" s="236">
        <f>G36+G39+G55+G79</f>
        <v>464085</v>
      </c>
      <c r="H94" s="236">
        <f>H36+H39+H55+H79</f>
        <v>475930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894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2">
      <selection activeCell="A17" sqref="A17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887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892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15852</v>
      </c>
      <c r="D9" s="92">
        <v>14157</v>
      </c>
      <c r="E9" s="393" t="s">
        <v>282</v>
      </c>
      <c r="F9" s="395" t="s">
        <v>283</v>
      </c>
      <c r="G9" s="101">
        <v>4442</v>
      </c>
      <c r="H9" s="101">
        <v>4304</v>
      </c>
    </row>
    <row r="10" spans="1:8" ht="12">
      <c r="A10" s="393" t="s">
        <v>284</v>
      </c>
      <c r="B10" s="394" t="s">
        <v>285</v>
      </c>
      <c r="C10" s="92">
        <v>16920</v>
      </c>
      <c r="D10" s="92">
        <v>17287</v>
      </c>
      <c r="E10" s="393" t="s">
        <v>286</v>
      </c>
      <c r="F10" s="395" t="s">
        <v>287</v>
      </c>
      <c r="G10" s="101">
        <v>38020</v>
      </c>
      <c r="H10" s="101">
        <v>32172</v>
      </c>
    </row>
    <row r="11" spans="1:8" ht="12">
      <c r="A11" s="393" t="s">
        <v>288</v>
      </c>
      <c r="B11" s="394" t="s">
        <v>289</v>
      </c>
      <c r="C11" s="92">
        <v>16636</v>
      </c>
      <c r="D11" s="92">
        <v>17408</v>
      </c>
      <c r="E11" s="396" t="s">
        <v>290</v>
      </c>
      <c r="F11" s="395" t="s">
        <v>291</v>
      </c>
      <c r="G11" s="101">
        <v>47290</v>
      </c>
      <c r="H11" s="101">
        <v>50464</v>
      </c>
    </row>
    <row r="12" spans="1:8" ht="12">
      <c r="A12" s="393" t="s">
        <v>292</v>
      </c>
      <c r="B12" s="394" t="s">
        <v>293</v>
      </c>
      <c r="C12" s="92">
        <v>16495</v>
      </c>
      <c r="D12" s="92">
        <v>14712</v>
      </c>
      <c r="E12" s="396" t="s">
        <v>75</v>
      </c>
      <c r="F12" s="395" t="s">
        <v>294</v>
      </c>
      <c r="G12" s="101">
        <v>8137</v>
      </c>
      <c r="H12" s="101">
        <v>7813</v>
      </c>
    </row>
    <row r="13" spans="1:18" ht="12">
      <c r="A13" s="393" t="s">
        <v>295</v>
      </c>
      <c r="B13" s="394" t="s">
        <v>296</v>
      </c>
      <c r="C13" s="92">
        <v>2600</v>
      </c>
      <c r="D13" s="92">
        <v>2242</v>
      </c>
      <c r="E13" s="397" t="s">
        <v>48</v>
      </c>
      <c r="F13" s="398" t="s">
        <v>297</v>
      </c>
      <c r="G13" s="102">
        <f>SUM(G9:G12)</f>
        <v>97889</v>
      </c>
      <c r="H13" s="102">
        <f>SUM(H9:H12)</f>
        <v>94753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16421</v>
      </c>
      <c r="D14" s="92">
        <v>15515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-371</v>
      </c>
      <c r="D15" s="93">
        <v>-383</v>
      </c>
      <c r="E15" s="391" t="s">
        <v>302</v>
      </c>
      <c r="F15" s="400" t="s">
        <v>303</v>
      </c>
      <c r="G15" s="101">
        <v>619</v>
      </c>
      <c r="H15" s="101">
        <v>670</v>
      </c>
    </row>
    <row r="16" spans="1:8" ht="12">
      <c r="A16" s="393" t="s">
        <v>304</v>
      </c>
      <c r="B16" s="394" t="s">
        <v>305</v>
      </c>
      <c r="C16" s="93">
        <v>1928</v>
      </c>
      <c r="D16" s="93">
        <v>2326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86481</v>
      </c>
      <c r="D19" s="95">
        <f>SUM(D9:D15)+D16</f>
        <v>83264</v>
      </c>
      <c r="E19" s="403" t="s">
        <v>314</v>
      </c>
      <c r="F19" s="399" t="s">
        <v>315</v>
      </c>
      <c r="G19" s="101">
        <v>25</v>
      </c>
      <c r="H19" s="101">
        <v>218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256</v>
      </c>
      <c r="H20" s="101">
        <v>162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>
        <v>2197</v>
      </c>
    </row>
    <row r="22" spans="1:8" ht="24">
      <c r="A22" s="390" t="s">
        <v>321</v>
      </c>
      <c r="B22" s="405" t="s">
        <v>322</v>
      </c>
      <c r="C22" s="92">
        <v>3485</v>
      </c>
      <c r="D22" s="92">
        <v>3674</v>
      </c>
      <c r="E22" s="403" t="s">
        <v>323</v>
      </c>
      <c r="F22" s="399" t="s">
        <v>324</v>
      </c>
      <c r="G22" s="101">
        <v>512</v>
      </c>
      <c r="H22" s="101">
        <v>633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>
        <v>26</v>
      </c>
      <c r="D24" s="92">
        <v>11</v>
      </c>
      <c r="E24" s="397" t="s">
        <v>100</v>
      </c>
      <c r="F24" s="400" t="s">
        <v>331</v>
      </c>
      <c r="G24" s="102">
        <f>SUM(G19:G23)</f>
        <v>793</v>
      </c>
      <c r="H24" s="102">
        <f>SUM(H19:H23)</f>
        <v>3210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3511</v>
      </c>
      <c r="D26" s="95">
        <f>SUM(D22:D25)</f>
        <v>3685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89992</v>
      </c>
      <c r="D28" s="96">
        <f>D26+D19</f>
        <v>86949</v>
      </c>
      <c r="E28" s="190" t="s">
        <v>336</v>
      </c>
      <c r="F28" s="400" t="s">
        <v>337</v>
      </c>
      <c r="G28" s="102">
        <f>G13+G15+G24</f>
        <v>99301</v>
      </c>
      <c r="H28" s="102">
        <f>H13+H15+H24</f>
        <v>98633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9309</v>
      </c>
      <c r="D30" s="96">
        <f>IF((H28-D28)&gt;0,H28-D28,IF((H28-D28)=0,0,0))</f>
        <v>11684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89992</v>
      </c>
      <c r="D33" s="95">
        <f>D28+D31+D32</f>
        <v>86949</v>
      </c>
      <c r="E33" s="190" t="s">
        <v>351</v>
      </c>
      <c r="F33" s="400" t="s">
        <v>352</v>
      </c>
      <c r="G33" s="104">
        <f>G32+G31+G28</f>
        <v>99301</v>
      </c>
      <c r="H33" s="104">
        <f>H32+H31+H28</f>
        <v>98633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9309</v>
      </c>
      <c r="D34" s="96">
        <f>IF((H33-D33)&gt;0,H33-D33,0)</f>
        <v>11684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1026</v>
      </c>
      <c r="D35" s="95">
        <f>D36+D37+D38</f>
        <v>1216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946</v>
      </c>
      <c r="D36" s="92">
        <v>1012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>
        <v>80</v>
      </c>
      <c r="D37" s="601">
        <v>204</v>
      </c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8283</v>
      </c>
      <c r="D39" s="98">
        <f>IF((D34-D35)&gt;0,D34-D35,0)</f>
        <v>10468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>
        <v>596</v>
      </c>
      <c r="E40" s="190" t="s">
        <v>369</v>
      </c>
      <c r="F40" s="191" t="s">
        <v>371</v>
      </c>
      <c r="G40" s="101">
        <v>7</v>
      </c>
      <c r="H40" s="101"/>
    </row>
    <row r="41" spans="1:18" ht="12">
      <c r="A41" s="190" t="s">
        <v>372</v>
      </c>
      <c r="B41" s="386" t="s">
        <v>373</v>
      </c>
      <c r="C41" s="99">
        <f>C39-C40</f>
        <v>8283</v>
      </c>
      <c r="D41" s="99">
        <f>D39-D40</f>
        <v>9872</v>
      </c>
      <c r="E41" s="190" t="s">
        <v>374</v>
      </c>
      <c r="F41" s="191" t="s">
        <v>375</v>
      </c>
      <c r="G41" s="104">
        <f>G39-G40</f>
        <v>-7</v>
      </c>
      <c r="H41" s="104">
        <f>H39-H40</f>
        <v>0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99301</v>
      </c>
      <c r="D42" s="100">
        <f>D33+D35+D39</f>
        <v>98633</v>
      </c>
      <c r="E42" s="193" t="s">
        <v>378</v>
      </c>
      <c r="F42" s="194" t="s">
        <v>379</v>
      </c>
      <c r="G42" s="104">
        <f>G39+G33</f>
        <v>99301</v>
      </c>
      <c r="H42" s="104">
        <f>H39+H33</f>
        <v>98633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20" sqref="C20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888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895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103159</v>
      </c>
      <c r="D10" s="106">
        <v>98330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-51719</v>
      </c>
      <c r="D11" s="106">
        <v>-51724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-19131</v>
      </c>
      <c r="D13" s="106">
        <v>-17234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-2717</v>
      </c>
      <c r="D14" s="106">
        <v>-2207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-682</v>
      </c>
      <c r="D15" s="106">
        <v>-3157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19</v>
      </c>
      <c r="D16" s="106">
        <v>192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-212</v>
      </c>
      <c r="D17" s="106">
        <v>-319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21</v>
      </c>
      <c r="D18" s="106">
        <v>95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-788</v>
      </c>
      <c r="D19" s="106">
        <v>8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27950</v>
      </c>
      <c r="D20" s="107">
        <f>SUM(D10:D19)</f>
        <v>23984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-10970</v>
      </c>
      <c r="D22" s="106">
        <v>-7788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40</v>
      </c>
      <c r="D23" s="106">
        <v>1374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-206</v>
      </c>
      <c r="D24" s="106">
        <v>-35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13</v>
      </c>
      <c r="D25" s="106">
        <v>54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>
        <v>1</v>
      </c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>
        <v>-2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>
        <v>2859</v>
      </c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52</v>
      </c>
      <c r="D29" s="106">
        <v>66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-11071</v>
      </c>
      <c r="D32" s="107">
        <f>SUM(D22:D31)</f>
        <v>-3471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4214</v>
      </c>
      <c r="D36" s="106">
        <v>13640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-23291</v>
      </c>
      <c r="D37" s="106">
        <v>-25558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-293</v>
      </c>
      <c r="D38" s="106">
        <v>-176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-3393</v>
      </c>
      <c r="D39" s="106">
        <v>-3897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-1622</v>
      </c>
      <c r="D40" s="106">
        <v>-1421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1270</v>
      </c>
      <c r="D41" s="106">
        <v>227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-23115</v>
      </c>
      <c r="D42" s="107">
        <f>SUM(D34:D41)</f>
        <v>-17185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-6236</v>
      </c>
      <c r="D43" s="107">
        <f>D42+D32+D20</f>
        <v>3328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7130</v>
      </c>
      <c r="D44" s="200">
        <v>3802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894</v>
      </c>
      <c r="D45" s="107">
        <f>D44+D43</f>
        <v>7130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894</v>
      </c>
      <c r="D46" s="108">
        <v>7130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58</v>
      </c>
      <c r="D47" s="108">
        <v>35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42" sqref="A42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883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892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83468</v>
      </c>
      <c r="F11" s="110">
        <f>'справка №1-БАЛАНС'!H22</f>
        <v>479</v>
      </c>
      <c r="G11" s="110">
        <f>'справка №1-БАЛАНС'!H23</f>
        <v>0</v>
      </c>
      <c r="H11" s="112">
        <f>'справка №1-БАЛАНС'!H24</f>
        <v>190305</v>
      </c>
      <c r="I11" s="110">
        <f>'справка №1-БАЛАНС'!H28+'справка №1-БАЛАНС'!H31</f>
        <v>47275</v>
      </c>
      <c r="J11" s="110">
        <f>'справка №1-БАЛАНС'!H29+'справка №1-БАЛАНС'!H32</f>
        <v>0</v>
      </c>
      <c r="K11" s="112"/>
      <c r="L11" s="457">
        <f>SUM(C11:K11)</f>
        <v>324264</v>
      </c>
      <c r="M11" s="110">
        <f>'справка №1-БАЛАНС'!H39</f>
        <v>6080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83468</v>
      </c>
      <c r="F15" s="113">
        <f t="shared" si="2"/>
        <v>479</v>
      </c>
      <c r="G15" s="113">
        <f t="shared" si="2"/>
        <v>0</v>
      </c>
      <c r="H15" s="113">
        <f t="shared" si="2"/>
        <v>190305</v>
      </c>
      <c r="I15" s="113">
        <f t="shared" si="2"/>
        <v>47275</v>
      </c>
      <c r="J15" s="113">
        <f t="shared" si="2"/>
        <v>0</v>
      </c>
      <c r="K15" s="113">
        <f t="shared" si="2"/>
        <v>0</v>
      </c>
      <c r="L15" s="457">
        <f t="shared" si="1"/>
        <v>324264</v>
      </c>
      <c r="M15" s="113">
        <f t="shared" si="2"/>
        <v>6080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8290</v>
      </c>
      <c r="J16" s="458">
        <f>+'справка №1-БАЛАНС'!G32</f>
        <v>0</v>
      </c>
      <c r="K16" s="112"/>
      <c r="L16" s="457">
        <f t="shared" si="1"/>
        <v>8290</v>
      </c>
      <c r="M16" s="112">
        <v>-7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7886</v>
      </c>
      <c r="I17" s="114">
        <f t="shared" si="3"/>
        <v>-9337</v>
      </c>
      <c r="J17" s="114">
        <f>J18+J19</f>
        <v>0</v>
      </c>
      <c r="K17" s="114">
        <f t="shared" si="3"/>
        <v>0</v>
      </c>
      <c r="L17" s="457">
        <f t="shared" si="1"/>
        <v>-1451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-1451</v>
      </c>
      <c r="J18" s="112"/>
      <c r="K18" s="112"/>
      <c r="L18" s="457">
        <f t="shared" si="1"/>
        <v>-1451</v>
      </c>
      <c r="M18" s="112"/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>
        <v>7886</v>
      </c>
      <c r="I19" s="112">
        <v>-7886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-71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-71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>
        <v>71</v>
      </c>
      <c r="F23" s="257"/>
      <c r="G23" s="257"/>
      <c r="H23" s="257"/>
      <c r="I23" s="257"/>
      <c r="J23" s="257"/>
      <c r="K23" s="257"/>
      <c r="L23" s="457">
        <f t="shared" si="1"/>
        <v>71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-47</v>
      </c>
      <c r="F28" s="112">
        <v>50</v>
      </c>
      <c r="G28" s="112"/>
      <c r="H28" s="112">
        <v>45</v>
      </c>
      <c r="I28" s="112">
        <v>60</v>
      </c>
      <c r="J28" s="112"/>
      <c r="K28" s="112"/>
      <c r="L28" s="457">
        <f t="shared" si="1"/>
        <v>108</v>
      </c>
      <c r="M28" s="112"/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83350</v>
      </c>
      <c r="F29" s="111">
        <f t="shared" si="6"/>
        <v>529</v>
      </c>
      <c r="G29" s="111">
        <f t="shared" si="6"/>
        <v>0</v>
      </c>
      <c r="H29" s="111">
        <f t="shared" si="6"/>
        <v>198236</v>
      </c>
      <c r="I29" s="111">
        <f t="shared" si="6"/>
        <v>46288</v>
      </c>
      <c r="J29" s="111">
        <f>J11+J17+J20+J21+J24+J28+J27+J16</f>
        <v>0</v>
      </c>
      <c r="K29" s="111">
        <f t="shared" si="6"/>
        <v>0</v>
      </c>
      <c r="L29" s="457">
        <f t="shared" si="1"/>
        <v>331140</v>
      </c>
      <c r="M29" s="111">
        <f>M11+M17+M20+M21+M24+M28+M27+M16</f>
        <v>6073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83350</v>
      </c>
      <c r="F32" s="111">
        <f t="shared" si="7"/>
        <v>529</v>
      </c>
      <c r="G32" s="111">
        <f t="shared" si="7"/>
        <v>0</v>
      </c>
      <c r="H32" s="111">
        <f t="shared" si="7"/>
        <v>198236</v>
      </c>
      <c r="I32" s="111">
        <f t="shared" si="7"/>
        <v>46288</v>
      </c>
      <c r="J32" s="111">
        <f t="shared" si="7"/>
        <v>0</v>
      </c>
      <c r="K32" s="111">
        <f t="shared" si="7"/>
        <v>0</v>
      </c>
      <c r="L32" s="457">
        <f t="shared" si="1"/>
        <v>331140</v>
      </c>
      <c r="M32" s="111">
        <f>M29+M30+M31</f>
        <v>6073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893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23" sqref="A23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889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60168</v>
      </c>
      <c r="E9" s="261">
        <v>1333</v>
      </c>
      <c r="F9" s="261"/>
      <c r="G9" s="127">
        <f>D9+E9-F9</f>
        <v>61501</v>
      </c>
      <c r="H9" s="117"/>
      <c r="I9" s="117"/>
      <c r="J9" s="127">
        <f>G9+H9-I9</f>
        <v>61501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61501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320590</v>
      </c>
      <c r="E10" s="261">
        <v>5916</v>
      </c>
      <c r="F10" s="261">
        <v>150</v>
      </c>
      <c r="G10" s="127">
        <f aca="true" t="shared" si="2" ref="G10:G40">D10+E10-F10</f>
        <v>326356</v>
      </c>
      <c r="H10" s="117"/>
      <c r="I10" s="117">
        <v>119</v>
      </c>
      <c r="J10" s="127">
        <f aca="true" t="shared" si="3" ref="J10:J40">G10+H10-I10</f>
        <v>326237</v>
      </c>
      <c r="K10" s="117">
        <v>32815</v>
      </c>
      <c r="L10" s="117">
        <v>7007</v>
      </c>
      <c r="M10" s="117">
        <v>12</v>
      </c>
      <c r="N10" s="127">
        <f>K10+L10-M10</f>
        <v>39810</v>
      </c>
      <c r="O10" s="117"/>
      <c r="P10" s="117">
        <v>36</v>
      </c>
      <c r="Q10" s="127">
        <f t="shared" si="0"/>
        <v>39774</v>
      </c>
      <c r="R10" s="127">
        <f t="shared" si="1"/>
        <v>286463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34662</v>
      </c>
      <c r="E11" s="261">
        <v>1366</v>
      </c>
      <c r="F11" s="261">
        <v>204</v>
      </c>
      <c r="G11" s="127">
        <f t="shared" si="2"/>
        <v>35824</v>
      </c>
      <c r="H11" s="117"/>
      <c r="I11" s="117"/>
      <c r="J11" s="127">
        <f t="shared" si="3"/>
        <v>35824</v>
      </c>
      <c r="K11" s="117">
        <v>25040</v>
      </c>
      <c r="L11" s="117">
        <v>3341</v>
      </c>
      <c r="M11" s="117">
        <v>204</v>
      </c>
      <c r="N11" s="127">
        <f aca="true" t="shared" si="4" ref="N11:N40">K11+L11-M11</f>
        <v>28177</v>
      </c>
      <c r="O11" s="117"/>
      <c r="P11" s="117"/>
      <c r="Q11" s="127">
        <f t="shared" si="0"/>
        <v>28177</v>
      </c>
      <c r="R11" s="127">
        <f t="shared" si="1"/>
        <v>7647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59355</v>
      </c>
      <c r="E12" s="261">
        <v>1922</v>
      </c>
      <c r="F12" s="261"/>
      <c r="G12" s="127">
        <f t="shared" si="2"/>
        <v>61277</v>
      </c>
      <c r="H12" s="117"/>
      <c r="I12" s="117"/>
      <c r="J12" s="127">
        <f t="shared" si="3"/>
        <v>61277</v>
      </c>
      <c r="K12" s="117">
        <v>23731</v>
      </c>
      <c r="L12" s="117">
        <v>2635</v>
      </c>
      <c r="M12" s="117"/>
      <c r="N12" s="127">
        <f t="shared" si="4"/>
        <v>26366</v>
      </c>
      <c r="O12" s="117"/>
      <c r="P12" s="117"/>
      <c r="Q12" s="127">
        <f t="shared" si="0"/>
        <v>26366</v>
      </c>
      <c r="R12" s="127">
        <f t="shared" si="1"/>
        <v>34911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5669</v>
      </c>
      <c r="E13" s="261">
        <v>637</v>
      </c>
      <c r="F13" s="261">
        <v>192</v>
      </c>
      <c r="G13" s="127">
        <f t="shared" si="2"/>
        <v>6114</v>
      </c>
      <c r="H13" s="117"/>
      <c r="I13" s="117"/>
      <c r="J13" s="127">
        <f t="shared" si="3"/>
        <v>6114</v>
      </c>
      <c r="K13" s="117">
        <v>3873</v>
      </c>
      <c r="L13" s="117">
        <v>478</v>
      </c>
      <c r="M13" s="117">
        <v>168</v>
      </c>
      <c r="N13" s="127">
        <f t="shared" si="4"/>
        <v>4183</v>
      </c>
      <c r="O13" s="117"/>
      <c r="P13" s="117"/>
      <c r="Q13" s="127">
        <f t="shared" si="0"/>
        <v>4183</v>
      </c>
      <c r="R13" s="127">
        <f t="shared" si="1"/>
        <v>1931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29880</v>
      </c>
      <c r="E14" s="612">
        <v>415</v>
      </c>
      <c r="F14" s="612">
        <v>354</v>
      </c>
      <c r="G14" s="127">
        <f t="shared" si="2"/>
        <v>29941</v>
      </c>
      <c r="H14" s="117"/>
      <c r="I14" s="117"/>
      <c r="J14" s="127">
        <f t="shared" si="3"/>
        <v>29941</v>
      </c>
      <c r="K14" s="117">
        <v>23270</v>
      </c>
      <c r="L14" s="117">
        <v>2665</v>
      </c>
      <c r="M14" s="117">
        <v>320</v>
      </c>
      <c r="N14" s="127">
        <f t="shared" si="4"/>
        <v>25615</v>
      </c>
      <c r="O14" s="117"/>
      <c r="P14" s="117"/>
      <c r="Q14" s="127">
        <f t="shared" si="0"/>
        <v>25615</v>
      </c>
      <c r="R14" s="127">
        <f t="shared" si="1"/>
        <v>4326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18780</v>
      </c>
      <c r="E15" s="261">
        <v>13387</v>
      </c>
      <c r="F15" s="261">
        <v>9666</v>
      </c>
      <c r="G15" s="127">
        <f t="shared" si="2"/>
        <v>22501</v>
      </c>
      <c r="H15" s="117"/>
      <c r="I15" s="117"/>
      <c r="J15" s="127">
        <f t="shared" si="3"/>
        <v>22501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22501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>
        <v>212</v>
      </c>
      <c r="E16" s="261">
        <v>136</v>
      </c>
      <c r="F16" s="261"/>
      <c r="G16" s="127">
        <f t="shared" si="2"/>
        <v>348</v>
      </c>
      <c r="H16" s="117"/>
      <c r="I16" s="117"/>
      <c r="J16" s="127">
        <f t="shared" si="3"/>
        <v>348</v>
      </c>
      <c r="K16" s="117">
        <v>51</v>
      </c>
      <c r="L16" s="117">
        <v>13</v>
      </c>
      <c r="M16" s="117"/>
      <c r="N16" s="127">
        <f t="shared" si="4"/>
        <v>64</v>
      </c>
      <c r="O16" s="117"/>
      <c r="P16" s="117"/>
      <c r="Q16" s="127">
        <f t="shared" si="5"/>
        <v>64</v>
      </c>
      <c r="R16" s="127">
        <f t="shared" si="6"/>
        <v>284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529316</v>
      </c>
      <c r="E17" s="266">
        <f aca="true" t="shared" si="7" ref="E17:P17">SUM(E9:E16)</f>
        <v>25112</v>
      </c>
      <c r="F17" s="266">
        <f t="shared" si="7"/>
        <v>10566</v>
      </c>
      <c r="G17" s="127">
        <f t="shared" si="2"/>
        <v>543862</v>
      </c>
      <c r="H17" s="128">
        <f t="shared" si="7"/>
        <v>0</v>
      </c>
      <c r="I17" s="128">
        <f t="shared" si="7"/>
        <v>119</v>
      </c>
      <c r="J17" s="127">
        <f t="shared" si="3"/>
        <v>543743</v>
      </c>
      <c r="K17" s="128">
        <f>SUM(K9:K16)</f>
        <v>108780</v>
      </c>
      <c r="L17" s="128">
        <f>SUM(L9:L16)</f>
        <v>16139</v>
      </c>
      <c r="M17" s="128">
        <f t="shared" si="7"/>
        <v>704</v>
      </c>
      <c r="N17" s="127">
        <f t="shared" si="4"/>
        <v>124215</v>
      </c>
      <c r="O17" s="128">
        <f t="shared" si="7"/>
        <v>0</v>
      </c>
      <c r="P17" s="128">
        <f t="shared" si="7"/>
        <v>36</v>
      </c>
      <c r="Q17" s="127">
        <f t="shared" si="5"/>
        <v>124179</v>
      </c>
      <c r="R17" s="127">
        <f t="shared" si="6"/>
        <v>419564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10618</v>
      </c>
      <c r="E18" s="259">
        <v>185</v>
      </c>
      <c r="F18" s="259">
        <v>1025</v>
      </c>
      <c r="G18" s="127">
        <f t="shared" si="2"/>
        <v>9778</v>
      </c>
      <c r="H18" s="115">
        <v>67</v>
      </c>
      <c r="I18" s="115">
        <v>155</v>
      </c>
      <c r="J18" s="127">
        <f t="shared" si="3"/>
        <v>9690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9690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/>
      <c r="F21" s="261"/>
      <c r="G21" s="127">
        <f t="shared" si="2"/>
        <v>154</v>
      </c>
      <c r="H21" s="117"/>
      <c r="I21" s="117"/>
      <c r="J21" s="127">
        <f t="shared" si="3"/>
        <v>154</v>
      </c>
      <c r="K21" s="117">
        <v>154</v>
      </c>
      <c r="L21" s="117"/>
      <c r="M21" s="117"/>
      <c r="N21" s="127">
        <f t="shared" si="4"/>
        <v>154</v>
      </c>
      <c r="O21" s="117"/>
      <c r="P21" s="117"/>
      <c r="Q21" s="127">
        <f t="shared" si="5"/>
        <v>154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2651</v>
      </c>
      <c r="E22" s="261">
        <v>108</v>
      </c>
      <c r="F22" s="261">
        <v>27</v>
      </c>
      <c r="G22" s="127">
        <f t="shared" si="2"/>
        <v>2732</v>
      </c>
      <c r="H22" s="117"/>
      <c r="I22" s="117"/>
      <c r="J22" s="127">
        <f t="shared" si="3"/>
        <v>2732</v>
      </c>
      <c r="K22" s="117">
        <v>2098</v>
      </c>
      <c r="L22" s="117">
        <v>270</v>
      </c>
      <c r="M22" s="117">
        <v>27</v>
      </c>
      <c r="N22" s="127">
        <f t="shared" si="4"/>
        <v>2341</v>
      </c>
      <c r="O22" s="117"/>
      <c r="P22" s="117"/>
      <c r="Q22" s="127">
        <f t="shared" si="5"/>
        <v>2341</v>
      </c>
      <c r="R22" s="127">
        <f t="shared" si="6"/>
        <v>391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2120</v>
      </c>
      <c r="E24" s="261">
        <v>46</v>
      </c>
      <c r="F24" s="261"/>
      <c r="G24" s="127">
        <f t="shared" si="2"/>
        <v>2166</v>
      </c>
      <c r="H24" s="117"/>
      <c r="I24" s="117"/>
      <c r="J24" s="127">
        <f t="shared" si="3"/>
        <v>2166</v>
      </c>
      <c r="K24" s="117">
        <v>939</v>
      </c>
      <c r="L24" s="117">
        <v>227</v>
      </c>
      <c r="M24" s="117"/>
      <c r="N24" s="127">
        <f t="shared" si="4"/>
        <v>1166</v>
      </c>
      <c r="O24" s="117"/>
      <c r="P24" s="117"/>
      <c r="Q24" s="127">
        <f t="shared" si="5"/>
        <v>1166</v>
      </c>
      <c r="R24" s="127">
        <f t="shared" si="6"/>
        <v>1000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4925</v>
      </c>
      <c r="E25" s="262">
        <f aca="true" t="shared" si="8" ref="E25:P25">SUM(E21:E24)</f>
        <v>154</v>
      </c>
      <c r="F25" s="262">
        <f t="shared" si="8"/>
        <v>27</v>
      </c>
      <c r="G25" s="119">
        <f t="shared" si="2"/>
        <v>5052</v>
      </c>
      <c r="H25" s="118">
        <f t="shared" si="8"/>
        <v>0</v>
      </c>
      <c r="I25" s="118">
        <f t="shared" si="8"/>
        <v>0</v>
      </c>
      <c r="J25" s="119">
        <f t="shared" si="3"/>
        <v>5052</v>
      </c>
      <c r="K25" s="118">
        <f t="shared" si="8"/>
        <v>3191</v>
      </c>
      <c r="L25" s="118">
        <f t="shared" si="8"/>
        <v>497</v>
      </c>
      <c r="M25" s="118">
        <f t="shared" si="8"/>
        <v>27</v>
      </c>
      <c r="N25" s="119">
        <f t="shared" si="4"/>
        <v>3661</v>
      </c>
      <c r="O25" s="118">
        <f t="shared" si="8"/>
        <v>0</v>
      </c>
      <c r="P25" s="118">
        <f t="shared" si="8"/>
        <v>0</v>
      </c>
      <c r="Q25" s="119">
        <f t="shared" si="5"/>
        <v>3661</v>
      </c>
      <c r="R25" s="119">
        <f t="shared" si="6"/>
        <v>1391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2126</v>
      </c>
      <c r="E27" s="264">
        <f aca="true" t="shared" si="9" ref="E27:P27">SUM(E28:E31)</f>
        <v>0</v>
      </c>
      <c r="F27" s="264">
        <f t="shared" si="9"/>
        <v>1</v>
      </c>
      <c r="G27" s="124">
        <f t="shared" si="2"/>
        <v>2125</v>
      </c>
      <c r="H27" s="123">
        <f t="shared" si="9"/>
        <v>0</v>
      </c>
      <c r="I27" s="123">
        <f t="shared" si="9"/>
        <v>0</v>
      </c>
      <c r="J27" s="124">
        <f t="shared" si="3"/>
        <v>2125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2125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1091</v>
      </c>
      <c r="E30" s="261"/>
      <c r="F30" s="261">
        <v>1</v>
      </c>
      <c r="G30" s="127">
        <f t="shared" si="2"/>
        <v>1090</v>
      </c>
      <c r="H30" s="125"/>
      <c r="I30" s="125"/>
      <c r="J30" s="127">
        <f t="shared" si="3"/>
        <v>1090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1090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1035</v>
      </c>
      <c r="E31" s="261"/>
      <c r="F31" s="261"/>
      <c r="G31" s="127">
        <f t="shared" si="2"/>
        <v>1035</v>
      </c>
      <c r="H31" s="125"/>
      <c r="I31" s="125"/>
      <c r="J31" s="127">
        <f t="shared" si="3"/>
        <v>1035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1035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2126</v>
      </c>
      <c r="E38" s="266">
        <f aca="true" t="shared" si="13" ref="E38:P38">E27+E32+E37</f>
        <v>0</v>
      </c>
      <c r="F38" s="266">
        <f t="shared" si="13"/>
        <v>1</v>
      </c>
      <c r="G38" s="127">
        <f t="shared" si="2"/>
        <v>2125</v>
      </c>
      <c r="H38" s="128">
        <f t="shared" si="13"/>
        <v>0</v>
      </c>
      <c r="I38" s="128">
        <f t="shared" si="13"/>
        <v>0</v>
      </c>
      <c r="J38" s="127">
        <f t="shared" si="3"/>
        <v>2125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2125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17604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553971</v>
      </c>
      <c r="E40" s="508">
        <f aca="true" t="shared" si="14" ref="E40:P40">E17++E25+E38+E39</f>
        <v>25266</v>
      </c>
      <c r="F40" s="508">
        <f t="shared" si="14"/>
        <v>10594</v>
      </c>
      <c r="G40" s="127">
        <f t="shared" si="2"/>
        <v>568643</v>
      </c>
      <c r="H40" s="483">
        <f t="shared" si="14"/>
        <v>0</v>
      </c>
      <c r="I40" s="483">
        <f t="shared" si="14"/>
        <v>119</v>
      </c>
      <c r="J40" s="127">
        <f t="shared" si="3"/>
        <v>568524</v>
      </c>
      <c r="K40" s="483">
        <f t="shared" si="14"/>
        <v>111971</v>
      </c>
      <c r="L40" s="483">
        <f t="shared" si="14"/>
        <v>16636</v>
      </c>
      <c r="M40" s="483">
        <f t="shared" si="14"/>
        <v>731</v>
      </c>
      <c r="N40" s="127">
        <f t="shared" si="4"/>
        <v>127876</v>
      </c>
      <c r="O40" s="483">
        <f t="shared" si="14"/>
        <v>0</v>
      </c>
      <c r="P40" s="483">
        <f t="shared" si="14"/>
        <v>36</v>
      </c>
      <c r="Q40" s="127">
        <f t="shared" si="10"/>
        <v>127840</v>
      </c>
      <c r="R40" s="127">
        <f t="shared" si="11"/>
        <v>440684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890</v>
      </c>
      <c r="C44" s="478"/>
      <c r="D44" s="479"/>
      <c r="E44" s="479"/>
      <c r="F44" s="479"/>
      <c r="G44" s="469"/>
      <c r="H44" s="480" t="s">
        <v>880</v>
      </c>
      <c r="I44" s="480"/>
      <c r="J44" s="480"/>
      <c r="K44" s="469"/>
      <c r="L44" s="469"/>
      <c r="M44" s="469"/>
      <c r="N44" s="469"/>
      <c r="O44" s="469"/>
      <c r="P44" s="468" t="s">
        <v>881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C29" sqref="C29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891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455</v>
      </c>
      <c r="D16" s="181">
        <f>+D17+D18</f>
        <v>0</v>
      </c>
      <c r="E16" s="182">
        <f t="shared" si="0"/>
        <v>455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455</v>
      </c>
      <c r="D18" s="169"/>
      <c r="E18" s="182">
        <f t="shared" si="0"/>
        <v>455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455</v>
      </c>
      <c r="D19" s="165">
        <f>D11+D15+D16</f>
        <v>0</v>
      </c>
      <c r="E19" s="180">
        <f>E11+E15+E16</f>
        <v>455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53</v>
      </c>
      <c r="D24" s="181">
        <f>SUM(D25:D27)</f>
        <v>31</v>
      </c>
      <c r="E24" s="182">
        <f>SUM(E25:E27)</f>
        <v>22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43</v>
      </c>
      <c r="D26" s="169">
        <v>21</v>
      </c>
      <c r="E26" s="182">
        <f t="shared" si="0"/>
        <v>22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>
        <v>10</v>
      </c>
      <c r="D27" s="169">
        <v>10</v>
      </c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3487</v>
      </c>
      <c r="D28" s="169">
        <v>3509</v>
      </c>
      <c r="E28" s="182">
        <f t="shared" si="0"/>
        <v>-22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819</v>
      </c>
      <c r="D29" s="169">
        <v>819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1072</v>
      </c>
      <c r="D31" s="169">
        <v>1072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144</v>
      </c>
      <c r="D33" s="166">
        <f>SUM(D34:D37)</f>
        <v>144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>
        <v>20</v>
      </c>
      <c r="D34" s="169">
        <v>20</v>
      </c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124</v>
      </c>
      <c r="D35" s="169">
        <v>124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1790</v>
      </c>
      <c r="D38" s="166">
        <f>SUM(D39:D42)</f>
        <v>1790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1790</v>
      </c>
      <c r="D42" s="169">
        <v>1790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7365</v>
      </c>
      <c r="D43" s="165">
        <f>D24+D28+D29+D31+D30+D32+D33+D38</f>
        <v>7365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7820</v>
      </c>
      <c r="D44" s="164">
        <f>D43+D21+D19+D9</f>
        <v>7365</v>
      </c>
      <c r="E44" s="180">
        <f>E43+E21+E19+E9</f>
        <v>455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9931</v>
      </c>
      <c r="D52" s="164">
        <f>SUM(D53:D55)</f>
        <v>0</v>
      </c>
      <c r="E52" s="181">
        <f>C52-D52</f>
        <v>9931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9931</v>
      </c>
      <c r="D53" s="169"/>
      <c r="E53" s="181">
        <f>C53-D53</f>
        <v>9931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70424</v>
      </c>
      <c r="D56" s="164">
        <f>D57+D59</f>
        <v>0</v>
      </c>
      <c r="E56" s="181">
        <f t="shared" si="1"/>
        <v>70424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70424</v>
      </c>
      <c r="D57" s="169"/>
      <c r="E57" s="181">
        <f t="shared" si="1"/>
        <v>70424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1262</v>
      </c>
      <c r="D64" s="169"/>
      <c r="E64" s="181">
        <f t="shared" si="1"/>
        <v>1262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81617</v>
      </c>
      <c r="D66" s="164">
        <f>D52+D56+D61+D62+D63+D64</f>
        <v>0</v>
      </c>
      <c r="E66" s="181">
        <f t="shared" si="1"/>
        <v>81617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1641</v>
      </c>
      <c r="D71" s="166">
        <f>SUM(D72:D74)</f>
        <v>1641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512</v>
      </c>
      <c r="D72" s="169">
        <v>512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1075</v>
      </c>
      <c r="D73" s="169">
        <v>1075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>
        <v>54</v>
      </c>
      <c r="D74" s="169">
        <v>54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17673</v>
      </c>
      <c r="D75" s="164">
        <f>D76+D78</f>
        <v>17673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17673</v>
      </c>
      <c r="D76" s="169">
        <v>17673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851</v>
      </c>
      <c r="D80" s="164">
        <f>SUM(D81:D84)</f>
        <v>851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851</v>
      </c>
      <c r="D84" s="169">
        <v>851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9607</v>
      </c>
      <c r="D85" s="165">
        <f>SUM(D86:D90)+D94</f>
        <v>9607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5894</v>
      </c>
      <c r="D87" s="169">
        <v>5894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2710</v>
      </c>
      <c r="D88" s="169">
        <v>2710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423</v>
      </c>
      <c r="D89" s="169">
        <v>423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426</v>
      </c>
      <c r="D90" s="164">
        <f>SUM(D91:D93)</f>
        <v>426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>
        <v>69</v>
      </c>
      <c r="D91" s="169">
        <v>69</v>
      </c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132</v>
      </c>
      <c r="D92" s="169">
        <v>132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225</v>
      </c>
      <c r="D93" s="169">
        <v>225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154</v>
      </c>
      <c r="D94" s="169">
        <v>154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590</v>
      </c>
      <c r="D95" s="169">
        <v>590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30362</v>
      </c>
      <c r="D96" s="165">
        <f>D85+D80+D75+D71+D95</f>
        <v>30362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111979</v>
      </c>
      <c r="D97" s="165">
        <f>D96+D68+D66</f>
        <v>30362</v>
      </c>
      <c r="E97" s="165">
        <f>E96+E68+E66</f>
        <v>81617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>
        <v>41024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1" sqref="A11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895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2125</v>
      </c>
      <c r="G12" s="156"/>
      <c r="H12" s="156"/>
      <c r="I12" s="142">
        <f aca="true" t="shared" si="0" ref="I12:I25">F12+G12+H12</f>
        <v>2125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2125</v>
      </c>
      <c r="G17" s="269">
        <f t="shared" si="1"/>
        <v>0</v>
      </c>
      <c r="H17" s="269">
        <f t="shared" si="1"/>
        <v>0</v>
      </c>
      <c r="I17" s="269">
        <f t="shared" si="1"/>
        <v>2125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896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5"/>
  <sheetViews>
    <sheetView workbookViewId="0" topLeftCell="A1">
      <selection activeCell="A6" sqref="A6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897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2">C13-E13</f>
        <v>2961</v>
      </c>
    </row>
    <row r="14" spans="1:6" ht="12.75">
      <c r="A14" s="77" t="s">
        <v>898</v>
      </c>
      <c r="B14" s="78"/>
      <c r="C14" s="605">
        <v>4300</v>
      </c>
      <c r="D14" s="606">
        <v>99.88</v>
      </c>
      <c r="E14" s="581"/>
      <c r="F14" s="597">
        <f t="shared" si="0"/>
        <v>4300</v>
      </c>
    </row>
    <row r="15" spans="1:6" ht="12.75">
      <c r="A15" s="77" t="s">
        <v>899</v>
      </c>
      <c r="B15" s="78"/>
      <c r="C15" s="605">
        <f>499078/1000</f>
        <v>499.078</v>
      </c>
      <c r="D15" s="606">
        <v>100</v>
      </c>
      <c r="E15" s="581"/>
      <c r="F15" s="597">
        <f t="shared" si="0"/>
        <v>499.078</v>
      </c>
    </row>
    <row r="16" spans="1:6" ht="12.75">
      <c r="A16" s="77" t="s">
        <v>900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901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902</v>
      </c>
      <c r="B18" s="78"/>
      <c r="C18" s="605">
        <v>6196</v>
      </c>
      <c r="D18" s="606">
        <v>60</v>
      </c>
      <c r="E18" s="581"/>
      <c r="F18" s="597">
        <f t="shared" si="0"/>
        <v>6196</v>
      </c>
    </row>
    <row r="19" spans="1:6" ht="12.75">
      <c r="A19" s="77" t="s">
        <v>903</v>
      </c>
      <c r="B19" s="78"/>
      <c r="C19" s="605">
        <v>4720</v>
      </c>
      <c r="D19" s="606">
        <v>100</v>
      </c>
      <c r="E19" s="581"/>
      <c r="F19" s="597">
        <f t="shared" si="0"/>
        <v>4720</v>
      </c>
    </row>
    <row r="20" spans="1:6" ht="12.75">
      <c r="A20" s="77" t="s">
        <v>904</v>
      </c>
      <c r="B20" s="81"/>
      <c r="C20" s="605">
        <v>22627</v>
      </c>
      <c r="D20" s="606">
        <v>99.99</v>
      </c>
      <c r="E20" s="607">
        <v>22627</v>
      </c>
      <c r="F20" s="597">
        <f t="shared" si="0"/>
        <v>0</v>
      </c>
    </row>
    <row r="21" spans="1:6" ht="12" customHeight="1">
      <c r="A21" s="77" t="s">
        <v>905</v>
      </c>
      <c r="B21" s="78"/>
      <c r="C21" s="605">
        <v>2560</v>
      </c>
      <c r="D21" s="606">
        <v>70</v>
      </c>
      <c r="E21" s="581"/>
      <c r="F21" s="597">
        <f t="shared" si="0"/>
        <v>2560</v>
      </c>
    </row>
    <row r="22" spans="1:6" ht="12.75">
      <c r="A22" s="77" t="s">
        <v>906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16" ht="11.25" customHeight="1">
      <c r="A23" s="79" t="s">
        <v>569</v>
      </c>
      <c r="B23" s="80" t="s">
        <v>835</v>
      </c>
      <c r="C23" s="271">
        <f>SUM(C12:C22)</f>
        <v>78725.24799999999</v>
      </c>
      <c r="D23" s="595"/>
      <c r="E23" s="613">
        <f>SUM(E12:E22)</f>
        <v>55079</v>
      </c>
      <c r="F23" s="598">
        <f>SUM(F12:F22)</f>
        <v>23646.248</v>
      </c>
      <c r="G23" s="582"/>
      <c r="H23" s="582"/>
      <c r="I23" s="582"/>
      <c r="J23" s="582"/>
      <c r="K23" s="582"/>
      <c r="L23" s="582"/>
      <c r="M23" s="582"/>
      <c r="N23" s="582"/>
      <c r="O23" s="582"/>
      <c r="P23" s="582"/>
    </row>
    <row r="24" spans="1:6" ht="16.5" customHeight="1">
      <c r="A24" s="77" t="s">
        <v>836</v>
      </c>
      <c r="B24" s="81"/>
      <c r="C24" s="583"/>
      <c r="D24" s="596"/>
      <c r="E24" s="583"/>
      <c r="F24" s="599"/>
    </row>
    <row r="25" spans="1:6" ht="12.75">
      <c r="A25" s="77"/>
      <c r="B25" s="81"/>
      <c r="C25" s="605"/>
      <c r="D25" s="606"/>
      <c r="E25" s="607"/>
      <c r="F25" s="597">
        <f>C25-E25</f>
        <v>0</v>
      </c>
    </row>
    <row r="26" spans="1:6" ht="12.75">
      <c r="A26" s="77"/>
      <c r="B26" s="81"/>
      <c r="C26" s="605"/>
      <c r="D26" s="606"/>
      <c r="E26" s="581"/>
      <c r="F26" s="597">
        <f aca="true" t="shared" si="1" ref="F26:F39">C26-E26</f>
        <v>0</v>
      </c>
    </row>
    <row r="27" spans="1:6" ht="12.75">
      <c r="A27" s="77"/>
      <c r="B27" s="81"/>
      <c r="C27" s="605"/>
      <c r="D27" s="606"/>
      <c r="E27" s="581"/>
      <c r="F27" s="597">
        <f t="shared" si="1"/>
        <v>0</v>
      </c>
    </row>
    <row r="28" spans="1:6" ht="12.75">
      <c r="A28" s="77" t="s">
        <v>554</v>
      </c>
      <c r="B28" s="81"/>
      <c r="C28" s="581"/>
      <c r="D28" s="594"/>
      <c r="E28" s="581"/>
      <c r="F28" s="597">
        <f t="shared" si="1"/>
        <v>0</v>
      </c>
    </row>
    <row r="29" spans="1:6" ht="12.75">
      <c r="A29" s="77">
        <v>5</v>
      </c>
      <c r="B29" s="78"/>
      <c r="C29" s="581"/>
      <c r="D29" s="594"/>
      <c r="E29" s="581"/>
      <c r="F29" s="597">
        <f t="shared" si="1"/>
        <v>0</v>
      </c>
    </row>
    <row r="30" spans="1:6" ht="12.75">
      <c r="A30" s="77">
        <v>6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7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8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9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10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11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12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13</v>
      </c>
      <c r="B37" s="78"/>
      <c r="C37" s="581"/>
      <c r="D37" s="594"/>
      <c r="E37" s="581"/>
      <c r="F37" s="597">
        <f t="shared" si="1"/>
        <v>0</v>
      </c>
    </row>
    <row r="38" spans="1:6" ht="12" customHeight="1">
      <c r="A38" s="77">
        <v>14</v>
      </c>
      <c r="B38" s="78"/>
      <c r="C38" s="581"/>
      <c r="D38" s="594"/>
      <c r="E38" s="581"/>
      <c r="F38" s="597">
        <f t="shared" si="1"/>
        <v>0</v>
      </c>
    </row>
    <row r="39" spans="1:6" ht="12.75">
      <c r="A39" s="77">
        <v>15</v>
      </c>
      <c r="B39" s="78"/>
      <c r="C39" s="581"/>
      <c r="D39" s="594"/>
      <c r="E39" s="581"/>
      <c r="F39" s="597">
        <f t="shared" si="1"/>
        <v>0</v>
      </c>
    </row>
    <row r="40" spans="1:16" ht="15" customHeight="1">
      <c r="A40" s="79" t="s">
        <v>586</v>
      </c>
      <c r="B40" s="80" t="s">
        <v>837</v>
      </c>
      <c r="C40" s="271">
        <f>SUM(C25:C39)</f>
        <v>0</v>
      </c>
      <c r="D40" s="595"/>
      <c r="E40" s="271">
        <f>SUM(E25:E39)</f>
        <v>0</v>
      </c>
      <c r="F40" s="598">
        <f>SUM(F25:F39)</f>
        <v>0</v>
      </c>
      <c r="G40" s="582"/>
      <c r="H40" s="582"/>
      <c r="I40" s="582"/>
      <c r="J40" s="582"/>
      <c r="K40" s="582"/>
      <c r="L40" s="582"/>
      <c r="M40" s="582"/>
      <c r="N40" s="582"/>
      <c r="O40" s="582"/>
      <c r="P40" s="582"/>
    </row>
    <row r="41" spans="1:6" ht="12.75" customHeight="1">
      <c r="A41" s="77" t="s">
        <v>838</v>
      </c>
      <c r="B41" s="81"/>
      <c r="C41" s="583"/>
      <c r="D41" s="596"/>
      <c r="E41" s="583"/>
      <c r="F41" s="599"/>
    </row>
    <row r="42" spans="1:6" ht="12.75">
      <c r="A42" s="77" t="s">
        <v>884</v>
      </c>
      <c r="B42" s="81"/>
      <c r="C42" s="605">
        <v>1067</v>
      </c>
      <c r="D42" s="606">
        <v>28.95</v>
      </c>
      <c r="E42" s="581"/>
      <c r="F42" s="597">
        <f aca="true" t="shared" si="2" ref="F42:F54">C42-E42</f>
        <v>1067</v>
      </c>
    </row>
    <row r="43" spans="1:6" ht="12.75">
      <c r="A43" s="77" t="s">
        <v>885</v>
      </c>
      <c r="B43" s="81"/>
      <c r="C43" s="605">
        <v>24</v>
      </c>
      <c r="D43" s="606">
        <v>49</v>
      </c>
      <c r="E43" s="581"/>
      <c r="F43" s="597">
        <f t="shared" si="2"/>
        <v>24</v>
      </c>
    </row>
    <row r="44" spans="1:6" ht="12.75">
      <c r="A44" s="77"/>
      <c r="B44" s="78"/>
      <c r="C44" s="581"/>
      <c r="D44" s="594"/>
      <c r="E44" s="581"/>
      <c r="F44" s="597">
        <f t="shared" si="2"/>
        <v>0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" customHeight="1">
      <c r="A53" s="77"/>
      <c r="B53" s="78"/>
      <c r="C53" s="581"/>
      <c r="D53" s="594"/>
      <c r="E53" s="581"/>
      <c r="F53" s="597">
        <f t="shared" si="2"/>
        <v>0</v>
      </c>
    </row>
    <row r="54" spans="1:6" ht="12.75">
      <c r="A54" s="77">
        <v>15</v>
      </c>
      <c r="B54" s="78"/>
      <c r="C54" s="581"/>
      <c r="D54" s="594"/>
      <c r="E54" s="581"/>
      <c r="F54" s="597">
        <f t="shared" si="2"/>
        <v>0</v>
      </c>
    </row>
    <row r="55" spans="1:16" ht="12" customHeight="1">
      <c r="A55" s="79" t="s">
        <v>606</v>
      </c>
      <c r="B55" s="80" t="s">
        <v>839</v>
      </c>
      <c r="C55" s="271">
        <f>SUM(C42:C54)</f>
        <v>1091</v>
      </c>
      <c r="D55" s="595"/>
      <c r="E55" s="271">
        <f>SUM(E42:E54)</f>
        <v>0</v>
      </c>
      <c r="F55" s="598">
        <f>SUM(F42:F54)</f>
        <v>1091</v>
      </c>
      <c r="G55" s="582"/>
      <c r="H55" s="582"/>
      <c r="I55" s="582"/>
      <c r="J55" s="582"/>
      <c r="K55" s="582"/>
      <c r="L55" s="582"/>
      <c r="M55" s="582"/>
      <c r="N55" s="582"/>
      <c r="O55" s="582"/>
      <c r="P55" s="582"/>
    </row>
    <row r="56" spans="1:6" ht="18.75" customHeight="1">
      <c r="A56" s="77" t="s">
        <v>840</v>
      </c>
      <c r="B56" s="81"/>
      <c r="C56" s="583"/>
      <c r="D56" s="596"/>
      <c r="E56" s="583"/>
      <c r="F56" s="599"/>
    </row>
    <row r="57" spans="1:6" ht="12.75">
      <c r="A57" s="77" t="s">
        <v>907</v>
      </c>
      <c r="B57" s="81"/>
      <c r="C57" s="611">
        <v>1017</v>
      </c>
      <c r="D57" s="606">
        <v>7.39</v>
      </c>
      <c r="E57" s="611">
        <v>1017</v>
      </c>
      <c r="F57" s="597">
        <f>C57-E57</f>
        <v>0</v>
      </c>
    </row>
    <row r="58" spans="1:6" ht="12.75">
      <c r="A58" s="77" t="s">
        <v>908</v>
      </c>
      <c r="B58" s="78"/>
      <c r="C58" s="605">
        <f>10000/1000</f>
        <v>10</v>
      </c>
      <c r="D58" s="606"/>
      <c r="E58" s="605"/>
      <c r="F58" s="597">
        <f aca="true" t="shared" si="3" ref="F58:F68">C58-E58</f>
        <v>10</v>
      </c>
    </row>
    <row r="59" spans="1:6" ht="12.75">
      <c r="A59" s="77" t="s">
        <v>909</v>
      </c>
      <c r="B59" s="81"/>
      <c r="C59" s="605">
        <f>4200/1000</f>
        <v>4.2</v>
      </c>
      <c r="D59" s="605"/>
      <c r="E59" s="605"/>
      <c r="F59" s="597">
        <f t="shared" si="3"/>
        <v>4.2</v>
      </c>
    </row>
    <row r="60" spans="1:6" ht="12.75">
      <c r="A60" s="77" t="s">
        <v>875</v>
      </c>
      <c r="B60" s="81"/>
      <c r="C60" s="605">
        <f>1740/1000</f>
        <v>1.74</v>
      </c>
      <c r="D60" s="605"/>
      <c r="E60" s="605"/>
      <c r="F60" s="597">
        <f t="shared" si="3"/>
        <v>1.74</v>
      </c>
    </row>
    <row r="61" spans="1:6" ht="12.75">
      <c r="A61" s="77" t="s">
        <v>886</v>
      </c>
      <c r="B61" s="78"/>
      <c r="C61" s="605">
        <v>3</v>
      </c>
      <c r="D61" s="594"/>
      <c r="E61" s="581"/>
      <c r="F61" s="597">
        <f t="shared" si="3"/>
        <v>3</v>
      </c>
    </row>
    <row r="62" spans="1:6" ht="12.75">
      <c r="A62" s="77"/>
      <c r="B62" s="78"/>
      <c r="C62" s="581"/>
      <c r="D62" s="594"/>
      <c r="E62" s="581"/>
      <c r="F62" s="597">
        <f t="shared" si="3"/>
        <v>0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" customHeight="1">
      <c r="A67" s="77"/>
      <c r="B67" s="78"/>
      <c r="C67" s="581"/>
      <c r="D67" s="594"/>
      <c r="E67" s="581"/>
      <c r="F67" s="597">
        <f t="shared" si="3"/>
        <v>0</v>
      </c>
    </row>
    <row r="68" spans="1:6" ht="12.75">
      <c r="A68" s="77"/>
      <c r="B68" s="78"/>
      <c r="C68" s="581"/>
      <c r="D68" s="594"/>
      <c r="E68" s="581"/>
      <c r="F68" s="597">
        <f t="shared" si="3"/>
        <v>0</v>
      </c>
    </row>
    <row r="69" spans="1:16" ht="14.25" customHeight="1">
      <c r="A69" s="79" t="s">
        <v>841</v>
      </c>
      <c r="B69" s="80" t="s">
        <v>842</v>
      </c>
      <c r="C69" s="271">
        <f>SUM(C57:C68)</f>
        <v>1035.94</v>
      </c>
      <c r="D69" s="595"/>
      <c r="E69" s="271">
        <f>SUM(E57:E68)</f>
        <v>1017</v>
      </c>
      <c r="F69" s="598">
        <f>SUM(F57:F68)</f>
        <v>18.939999999999998</v>
      </c>
      <c r="G69" s="582"/>
      <c r="H69" s="582"/>
      <c r="I69" s="582"/>
      <c r="J69" s="582"/>
      <c r="K69" s="582"/>
      <c r="L69" s="582"/>
      <c r="M69" s="582"/>
      <c r="N69" s="582"/>
      <c r="O69" s="582"/>
      <c r="P69" s="582"/>
    </row>
    <row r="70" spans="1:16" ht="20.25" customHeight="1">
      <c r="A70" s="82" t="s">
        <v>843</v>
      </c>
      <c r="B70" s="80" t="s">
        <v>844</v>
      </c>
      <c r="C70" s="271">
        <f>C69+C55+C40+C23</f>
        <v>80852.188</v>
      </c>
      <c r="D70" s="595"/>
      <c r="E70" s="271">
        <f>E69+E55+E40+E23</f>
        <v>56096</v>
      </c>
      <c r="F70" s="598">
        <f>F69+F55+F40+F23</f>
        <v>24756.188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6" ht="15" customHeight="1">
      <c r="A71" s="75" t="s">
        <v>845</v>
      </c>
      <c r="B71" s="80"/>
      <c r="C71" s="583"/>
      <c r="D71" s="596"/>
      <c r="E71" s="583"/>
      <c r="F71" s="599"/>
    </row>
    <row r="72" spans="1:6" ht="14.25" customHeight="1">
      <c r="A72" s="77" t="s">
        <v>834</v>
      </c>
      <c r="B72" s="81"/>
      <c r="C72" s="583"/>
      <c r="D72" s="596"/>
      <c r="E72" s="583"/>
      <c r="F72" s="599"/>
    </row>
    <row r="73" spans="1:6" ht="12.75">
      <c r="A73" s="77" t="s">
        <v>877</v>
      </c>
      <c r="B73" s="81"/>
      <c r="C73" s="605">
        <f>3771094/1000</f>
        <v>3771.094</v>
      </c>
      <c r="D73" s="606">
        <v>84.38</v>
      </c>
      <c r="E73" s="581"/>
      <c r="F73" s="597">
        <f>C73-E73</f>
        <v>3771.094</v>
      </c>
    </row>
    <row r="74" spans="1:6" ht="12.75">
      <c r="A74" s="77" t="s">
        <v>876</v>
      </c>
      <c r="B74" s="81"/>
      <c r="C74" s="605">
        <v>190</v>
      </c>
      <c r="D74" s="606">
        <v>67</v>
      </c>
      <c r="E74" s="581"/>
      <c r="F74" s="597">
        <f aca="true" t="shared" si="4" ref="F74:F87">C74-E74</f>
        <v>190</v>
      </c>
    </row>
    <row r="75" spans="1:6" ht="12.75">
      <c r="A75" s="77" t="s">
        <v>882</v>
      </c>
      <c r="B75" s="81"/>
      <c r="C75" s="605">
        <v>13</v>
      </c>
      <c r="D75" s="606">
        <v>100</v>
      </c>
      <c r="E75" s="581"/>
      <c r="F75" s="597">
        <f t="shared" si="4"/>
        <v>13</v>
      </c>
    </row>
    <row r="76" spans="1:6" ht="12.75">
      <c r="A76" s="77" t="s">
        <v>554</v>
      </c>
      <c r="B76" s="81"/>
      <c r="C76" s="581"/>
      <c r="D76" s="594"/>
      <c r="E76" s="581"/>
      <c r="F76" s="597">
        <f t="shared" si="4"/>
        <v>0</v>
      </c>
    </row>
    <row r="77" spans="1:6" ht="12.75">
      <c r="A77" s="77">
        <v>5</v>
      </c>
      <c r="B77" s="78"/>
      <c r="C77" s="581"/>
      <c r="D77" s="594"/>
      <c r="E77" s="581"/>
      <c r="F77" s="597">
        <f t="shared" si="4"/>
        <v>0</v>
      </c>
    </row>
    <row r="78" spans="1:6" ht="12.75">
      <c r="A78" s="77">
        <v>6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7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8</v>
      </c>
      <c r="B80" s="78"/>
      <c r="C80" s="581"/>
      <c r="D80" s="594"/>
      <c r="E80" s="581"/>
      <c r="F80" s="597">
        <f t="shared" si="4"/>
        <v>0</v>
      </c>
    </row>
    <row r="81" spans="1:6" ht="12" customHeight="1">
      <c r="A81" s="77">
        <v>9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10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11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12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13</v>
      </c>
      <c r="B85" s="78"/>
      <c r="C85" s="581"/>
      <c r="D85" s="594"/>
      <c r="E85" s="581"/>
      <c r="F85" s="597">
        <f t="shared" si="4"/>
        <v>0</v>
      </c>
    </row>
    <row r="86" spans="1:6" ht="12" customHeight="1">
      <c r="A86" s="77">
        <v>14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15</v>
      </c>
      <c r="B87" s="78"/>
      <c r="C87" s="581"/>
      <c r="D87" s="594"/>
      <c r="E87" s="581"/>
      <c r="F87" s="597">
        <f t="shared" si="4"/>
        <v>0</v>
      </c>
    </row>
    <row r="88" spans="1:16" ht="15" customHeight="1">
      <c r="A88" s="79" t="s">
        <v>569</v>
      </c>
      <c r="B88" s="80" t="s">
        <v>846</v>
      </c>
      <c r="C88" s="271">
        <f>SUM(C73:C87)</f>
        <v>3974.094</v>
      </c>
      <c r="D88" s="595"/>
      <c r="E88" s="271">
        <f>SUM(E73:E87)</f>
        <v>0</v>
      </c>
      <c r="F88" s="598">
        <f>SUM(F73:F87)</f>
        <v>3974.094</v>
      </c>
      <c r="G88" s="582"/>
      <c r="H88" s="582"/>
      <c r="I88" s="582"/>
      <c r="J88" s="582"/>
      <c r="K88" s="582"/>
      <c r="L88" s="582"/>
      <c r="M88" s="582"/>
      <c r="N88" s="582"/>
      <c r="O88" s="582"/>
      <c r="P88" s="582"/>
    </row>
    <row r="89" spans="1:6" ht="15.75" customHeight="1">
      <c r="A89" s="77" t="s">
        <v>836</v>
      </c>
      <c r="B89" s="81"/>
      <c r="C89" s="583"/>
      <c r="D89" s="596"/>
      <c r="E89" s="583"/>
      <c r="F89" s="599"/>
    </row>
    <row r="90" spans="1:6" ht="12.75">
      <c r="A90" s="77" t="s">
        <v>545</v>
      </c>
      <c r="B90" s="81"/>
      <c r="C90" s="581"/>
      <c r="D90" s="594"/>
      <c r="E90" s="581"/>
      <c r="F90" s="597">
        <f>C90-E90</f>
        <v>0</v>
      </c>
    </row>
    <row r="91" spans="1:6" ht="12.75">
      <c r="A91" s="77" t="s">
        <v>548</v>
      </c>
      <c r="B91" s="81"/>
      <c r="C91" s="581"/>
      <c r="D91" s="594"/>
      <c r="E91" s="581"/>
      <c r="F91" s="597">
        <f aca="true" t="shared" si="5" ref="F91:F104">C91-E91</f>
        <v>0</v>
      </c>
    </row>
    <row r="92" spans="1:6" ht="12.75">
      <c r="A92" s="77" t="s">
        <v>551</v>
      </c>
      <c r="B92" s="81"/>
      <c r="C92" s="581"/>
      <c r="D92" s="594"/>
      <c r="E92" s="581"/>
      <c r="F92" s="597">
        <f t="shared" si="5"/>
        <v>0</v>
      </c>
    </row>
    <row r="93" spans="1:6" ht="12.75">
      <c r="A93" s="77" t="s">
        <v>554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>
        <v>5</v>
      </c>
      <c r="B94" s="78"/>
      <c r="C94" s="581"/>
      <c r="D94" s="594"/>
      <c r="E94" s="581"/>
      <c r="F94" s="597">
        <f t="shared" si="5"/>
        <v>0</v>
      </c>
    </row>
    <row r="95" spans="1:6" ht="12.75">
      <c r="A95" s="77">
        <v>6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7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8</v>
      </c>
      <c r="B97" s="78"/>
      <c r="C97" s="581"/>
      <c r="D97" s="594"/>
      <c r="E97" s="581"/>
      <c r="F97" s="597">
        <f t="shared" si="5"/>
        <v>0</v>
      </c>
    </row>
    <row r="98" spans="1:6" ht="12" customHeight="1">
      <c r="A98" s="77">
        <v>9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10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11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12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13</v>
      </c>
      <c r="B102" s="78"/>
      <c r="C102" s="581"/>
      <c r="D102" s="594"/>
      <c r="E102" s="581"/>
      <c r="F102" s="597">
        <f t="shared" si="5"/>
        <v>0</v>
      </c>
    </row>
    <row r="103" spans="1:6" ht="12" customHeight="1">
      <c r="A103" s="77">
        <v>14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15</v>
      </c>
      <c r="B104" s="78"/>
      <c r="C104" s="581"/>
      <c r="D104" s="594"/>
      <c r="E104" s="581"/>
      <c r="F104" s="597">
        <f t="shared" si="5"/>
        <v>0</v>
      </c>
    </row>
    <row r="105" spans="1:16" ht="11.25" customHeight="1">
      <c r="A105" s="79" t="s">
        <v>586</v>
      </c>
      <c r="B105" s="80" t="s">
        <v>847</v>
      </c>
      <c r="C105" s="271">
        <f>SUM(C90:C104)</f>
        <v>0</v>
      </c>
      <c r="D105" s="595"/>
      <c r="E105" s="271">
        <f>SUM(E90:E104)</f>
        <v>0</v>
      </c>
      <c r="F105" s="598">
        <f>SUM(F90:F104)</f>
        <v>0</v>
      </c>
      <c r="G105" s="582"/>
      <c r="H105" s="582"/>
      <c r="I105" s="582"/>
      <c r="J105" s="582"/>
      <c r="K105" s="582"/>
      <c r="L105" s="582"/>
      <c r="M105" s="582"/>
      <c r="N105" s="582"/>
      <c r="O105" s="582"/>
      <c r="P105" s="582"/>
    </row>
    <row r="106" spans="1:6" ht="15" customHeight="1">
      <c r="A106" s="77" t="s">
        <v>838</v>
      </c>
      <c r="B106" s="81"/>
      <c r="C106" s="583"/>
      <c r="D106" s="596"/>
      <c r="E106" s="583"/>
      <c r="F106" s="599"/>
    </row>
    <row r="107" spans="1:6" ht="12.75">
      <c r="A107" s="77" t="s">
        <v>545</v>
      </c>
      <c r="B107" s="81"/>
      <c r="C107" s="581"/>
      <c r="D107" s="594"/>
      <c r="E107" s="581"/>
      <c r="F107" s="597">
        <f>C107-E107</f>
        <v>0</v>
      </c>
    </row>
    <row r="108" spans="1:6" ht="12.75">
      <c r="A108" s="77" t="s">
        <v>548</v>
      </c>
      <c r="B108" s="81"/>
      <c r="C108" s="581"/>
      <c r="D108" s="594"/>
      <c r="E108" s="581"/>
      <c r="F108" s="597">
        <f aca="true" t="shared" si="6" ref="F108:F121">C108-E108</f>
        <v>0</v>
      </c>
    </row>
    <row r="109" spans="1:6" ht="12.75">
      <c r="A109" s="77" t="s">
        <v>551</v>
      </c>
      <c r="B109" s="81"/>
      <c r="C109" s="581"/>
      <c r="D109" s="594"/>
      <c r="E109" s="581"/>
      <c r="F109" s="597">
        <f t="shared" si="6"/>
        <v>0</v>
      </c>
    </row>
    <row r="110" spans="1:6" ht="12.75">
      <c r="A110" s="77" t="s">
        <v>554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>
        <v>5</v>
      </c>
      <c r="B111" s="78"/>
      <c r="C111" s="581"/>
      <c r="D111" s="594"/>
      <c r="E111" s="581"/>
      <c r="F111" s="597">
        <f t="shared" si="6"/>
        <v>0</v>
      </c>
    </row>
    <row r="112" spans="1:6" ht="12.75">
      <c r="A112" s="77">
        <v>6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7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8</v>
      </c>
      <c r="B114" s="78"/>
      <c r="C114" s="581"/>
      <c r="D114" s="594"/>
      <c r="E114" s="581"/>
      <c r="F114" s="597">
        <f t="shared" si="6"/>
        <v>0</v>
      </c>
    </row>
    <row r="115" spans="1:6" ht="12" customHeight="1">
      <c r="A115" s="77">
        <v>9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10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11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12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13</v>
      </c>
      <c r="B119" s="78"/>
      <c r="C119" s="581"/>
      <c r="D119" s="594"/>
      <c r="E119" s="581"/>
      <c r="F119" s="597">
        <f t="shared" si="6"/>
        <v>0</v>
      </c>
    </row>
    <row r="120" spans="1:6" ht="12" customHeight="1">
      <c r="A120" s="77">
        <v>14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15</v>
      </c>
      <c r="B121" s="78"/>
      <c r="C121" s="581"/>
      <c r="D121" s="594"/>
      <c r="E121" s="581"/>
      <c r="F121" s="597">
        <f t="shared" si="6"/>
        <v>0</v>
      </c>
    </row>
    <row r="122" spans="1:16" ht="15.75" customHeight="1">
      <c r="A122" s="79" t="s">
        <v>606</v>
      </c>
      <c r="B122" s="80" t="s">
        <v>848</v>
      </c>
      <c r="C122" s="600">
        <f>SUM(C107:C121)</f>
        <v>0</v>
      </c>
      <c r="D122" s="595"/>
      <c r="E122" s="271">
        <f>SUM(E107:E121)</f>
        <v>0</v>
      </c>
      <c r="F122" s="598">
        <f>SUM(F107:F121)</f>
        <v>0</v>
      </c>
      <c r="G122" s="582"/>
      <c r="H122" s="582"/>
      <c r="I122" s="582"/>
      <c r="J122" s="582"/>
      <c r="K122" s="582"/>
      <c r="L122" s="582"/>
      <c r="M122" s="582"/>
      <c r="N122" s="582"/>
      <c r="O122" s="582"/>
      <c r="P122" s="582"/>
    </row>
    <row r="123" spans="1:6" ht="12.75" customHeight="1">
      <c r="A123" s="77" t="s">
        <v>840</v>
      </c>
      <c r="B123" s="81"/>
      <c r="C123" s="583"/>
      <c r="D123" s="596"/>
      <c r="E123" s="583"/>
      <c r="F123" s="599"/>
    </row>
    <row r="124" spans="1:6" ht="12.75">
      <c r="A124" s="77" t="s">
        <v>545</v>
      </c>
      <c r="B124" s="81"/>
      <c r="C124" s="581"/>
      <c r="D124" s="594"/>
      <c r="E124" s="581"/>
      <c r="F124" s="597">
        <f>C124-E124</f>
        <v>0</v>
      </c>
    </row>
    <row r="125" spans="1:6" ht="12.75">
      <c r="A125" s="77" t="s">
        <v>548</v>
      </c>
      <c r="B125" s="81"/>
      <c r="C125" s="581"/>
      <c r="D125" s="594"/>
      <c r="E125" s="581"/>
      <c r="F125" s="597">
        <f aca="true" t="shared" si="7" ref="F125:F138">C125-E125</f>
        <v>0</v>
      </c>
    </row>
    <row r="126" spans="1:6" ht="12.75">
      <c r="A126" s="77" t="s">
        <v>551</v>
      </c>
      <c r="B126" s="81"/>
      <c r="C126" s="581"/>
      <c r="D126" s="594"/>
      <c r="E126" s="581"/>
      <c r="F126" s="597">
        <f t="shared" si="7"/>
        <v>0</v>
      </c>
    </row>
    <row r="127" spans="1:6" ht="12.75">
      <c r="A127" s="77" t="s">
        <v>554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>
        <v>5</v>
      </c>
      <c r="B128" s="78"/>
      <c r="C128" s="581"/>
      <c r="D128" s="594"/>
      <c r="E128" s="581"/>
      <c r="F128" s="597">
        <f t="shared" si="7"/>
        <v>0</v>
      </c>
    </row>
    <row r="129" spans="1:6" ht="12.75">
      <c r="A129" s="77">
        <v>6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7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8</v>
      </c>
      <c r="B131" s="78"/>
      <c r="C131" s="581"/>
      <c r="D131" s="594"/>
      <c r="E131" s="581"/>
      <c r="F131" s="597">
        <f t="shared" si="7"/>
        <v>0</v>
      </c>
    </row>
    <row r="132" spans="1:6" ht="12" customHeight="1">
      <c r="A132" s="77">
        <v>9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10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11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12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13</v>
      </c>
      <c r="B136" s="78"/>
      <c r="C136" s="581"/>
      <c r="D136" s="594"/>
      <c r="E136" s="581"/>
      <c r="F136" s="597">
        <f t="shared" si="7"/>
        <v>0</v>
      </c>
    </row>
    <row r="137" spans="1:6" ht="12" customHeight="1">
      <c r="A137" s="77">
        <v>14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15</v>
      </c>
      <c r="B138" s="78"/>
      <c r="C138" s="581"/>
      <c r="D138" s="594"/>
      <c r="E138" s="581"/>
      <c r="F138" s="597">
        <f t="shared" si="7"/>
        <v>0</v>
      </c>
    </row>
    <row r="139" spans="1:16" ht="17.25" customHeight="1">
      <c r="A139" s="79" t="s">
        <v>841</v>
      </c>
      <c r="B139" s="80" t="s">
        <v>849</v>
      </c>
      <c r="C139" s="271">
        <f>SUM(C124:C138)</f>
        <v>0</v>
      </c>
      <c r="D139" s="595"/>
      <c r="E139" s="271">
        <f>SUM(E124:E138)</f>
        <v>0</v>
      </c>
      <c r="F139" s="598">
        <f>SUM(F124:F138)</f>
        <v>0</v>
      </c>
      <c r="G139" s="582"/>
      <c r="H139" s="582"/>
      <c r="I139" s="582"/>
      <c r="J139" s="582"/>
      <c r="K139" s="582"/>
      <c r="L139" s="582"/>
      <c r="M139" s="582"/>
      <c r="N139" s="582"/>
      <c r="O139" s="582"/>
      <c r="P139" s="582"/>
    </row>
    <row r="140" spans="1:16" ht="19.5" customHeight="1">
      <c r="A140" s="82" t="s">
        <v>850</v>
      </c>
      <c r="B140" s="80" t="s">
        <v>851</v>
      </c>
      <c r="C140" s="271">
        <f>C139+C122+C105+C88</f>
        <v>3974.094</v>
      </c>
      <c r="D140" s="595"/>
      <c r="E140" s="271">
        <f>E139+E122+E105+E88</f>
        <v>0</v>
      </c>
      <c r="F140" s="598">
        <f>F139+F122+F105+F88</f>
        <v>3974.094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6" ht="19.5" customHeight="1">
      <c r="A141" s="83"/>
      <c r="B141" s="84"/>
      <c r="C141" s="85"/>
      <c r="D141" s="85"/>
      <c r="E141" s="85"/>
      <c r="F141" s="85"/>
    </row>
    <row r="142" spans="1:6" ht="12.75">
      <c r="A142" s="86" t="s">
        <v>910</v>
      </c>
      <c r="B142" s="87"/>
      <c r="C142" s="86" t="s">
        <v>852</v>
      </c>
      <c r="D142" s="88"/>
      <c r="E142" s="86" t="s">
        <v>853</v>
      </c>
      <c r="F142" s="88"/>
    </row>
    <row r="143" spans="1:6" ht="12.75">
      <c r="A143" s="88"/>
      <c r="B143" s="89"/>
      <c r="C143" s="88" t="s">
        <v>878</v>
      </c>
      <c r="D143" s="88"/>
      <c r="E143" s="88" t="s">
        <v>879</v>
      </c>
      <c r="F143" s="88"/>
    </row>
    <row r="144" spans="1:6" ht="12.75">
      <c r="A144" s="88"/>
      <c r="B144" s="89"/>
      <c r="C144" s="88"/>
      <c r="D144" s="88"/>
      <c r="E144" s="88"/>
      <c r="F144" s="88"/>
    </row>
    <row r="145" spans="3:5" ht="12.75">
      <c r="C145" s="88"/>
      <c r="E145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:F138 C107:F121 C90:F104 C73:F87 D57 C58:E68 F57:F68 C42:F54 C25:F39 C12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2012-04-27T10:54:52Z</cp:lastPrinted>
  <dcterms:created xsi:type="dcterms:W3CDTF">2000-06-29T12:02:40Z</dcterms:created>
  <dcterms:modified xsi:type="dcterms:W3CDTF">2012-04-27T10:58:07Z</dcterms:modified>
  <cp:category/>
  <cp:version/>
  <cp:contentType/>
  <cp:contentStatus/>
</cp:coreProperties>
</file>