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<sst xmlns="http://schemas.openxmlformats.org/spreadsheetml/2006/main" count="1071" uniqueCount="879">
  <si>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</si>
  <si>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</si>
  <si>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</si>
  <si>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</si>
  <si>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</si>
  <si>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</si>
  <si>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</si>
  <si>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</si>
  <si>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</si>
  <si>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</si>
  <si>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</si>
  <si>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</si>
  <si>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</si>
  <si>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</si>
  <si>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</si>
  <si>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</si>
  <si>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</si>
  <si>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</si>
  <si>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</si>
  <si>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</si>
  <si>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</si>
  <si>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</si>
  <si>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</si>
  <si>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</si>
  <si>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</si>
  <si>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</si>
  <si>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</si>
  <si>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</si>
  <si>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</si>
  <si>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</si>
  <si>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</si>
  <si>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</si>
  <si>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</si>
  <si>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</si>
  <si>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</si>
  <si>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</si>
  <si>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</si>
  <si>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</si>
  <si>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</si>
  <si>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</si>
  <si>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</si>
  <si>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</si>
  <si>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</si>
  <si>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</si>
  <si>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</si>
  <si>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</si>
  <si>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</si>
  <si>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</si>
  <si>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</si>
  <si>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</si>
  <si>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</si>
  <si>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</si>
  <si>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</si>
  <si>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</si>
  <si>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</si>
  <si>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</si>
  <si>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</si>
  <si>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</si>
  <si>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</si>
  <si>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</si>
  <si>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</si>
  <si>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</si>
  <si>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</si>
  <si>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</si>
  <si>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</si>
  <si>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</si>
  <si>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</si>
  <si>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</si>
  <si>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</si>
  <si>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</si>
  <si>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</si>
  <si>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</si>
  <si>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</si>
  <si>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</si>
  <si>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</si>
  <si>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</si>
  <si>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</si>
  <si>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</si>
  <si>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</si>
  <si>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</si>
  <si>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</si>
  <si>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</si>
  <si>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</si>
  <si>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</si>
  <si>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</si>
  <si>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</si>
  <si>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</si>
  <si>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</si>
  <si>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</si>
  <si>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</si>
  <si>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</si>
  <si>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</si>
  <si>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</si>
  <si>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</si>
  <si>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</si>
  <si>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</si>
  <si>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</si>
  <si>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</si>
  <si>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</si>
  <si>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</si>
  <si>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</si>
  <si>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</si>
  <si>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</si>
  <si>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</si>
  <si>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</si>
  <si>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</si>
  <si>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</si>
  <si>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</si>
  <si>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</si>
  <si>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</si>
  <si>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</si>
  <si>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</si>
  <si>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</si>
  <si>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</si>
  <si>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</si>
  <si>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</si>
  <si>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</si>
  <si>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</si>
  <si>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</si>
  <si>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</si>
  <si>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</si>
  <si>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</si>
  <si>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</si>
  <si>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</si>
  <si>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</si>
  <si>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</si>
  <si>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</si>
  <si>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</si>
  <si>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</si>
  <si>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</si>
  <si>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</si>
  <si>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</si>
  <si>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</si>
  <si>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</si>
  <si>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</si>
  <si>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</si>
  <si>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</si>
  <si>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</si>
  <si>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</si>
  <si>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</si>
  <si>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</si>
  <si>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</si>
  <si>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</si>
  <si>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</si>
  <si>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</si>
  <si>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</si>
  <si>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</si>
  <si>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</si>
  <si>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</si>
  <si>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</si>
  <si>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</si>
  <si>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</si>
  <si>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</si>
  <si>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</si>
  <si>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</si>
  <si>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</si>
  <si>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</si>
  <si>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</si>
  <si>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</si>
  <si>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</si>
  <si>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</si>
  <si>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</si>
  <si>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</si>
  <si>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</si>
  <si>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</si>
  <si>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</si>
  <si>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</si>
  <si>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</si>
  <si>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</si>
  <si>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</si>
  <si>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</si>
  <si>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</si>
  <si>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</si>
  <si>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</si>
  <si>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</si>
  <si>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</si>
  <si>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</si>
  <si>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</si>
  <si>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</si>
  <si>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</si>
  <si>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</si>
  <si>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</si>
  <si>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</si>
  <si>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</si>
  <si>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</si>
  <si>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</si>
  <si>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</si>
  <si>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</si>
  <si>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</si>
  <si>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</si>
  <si>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</si>
  <si>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</si>
  <si>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</si>
  <si>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</si>
  <si>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</si>
  <si>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</si>
  <si>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</si>
  <si>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</si>
  <si>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</si>
  <si>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</si>
  <si>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</si>
  <si>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</si>
  <si>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</si>
  <si>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</si>
  <si>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</si>
  <si>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</si>
  <si>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</si>
  <si>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</si>
  <si>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</si>
  <si>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</si>
  <si>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</si>
  <si>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</si>
  <si>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</si>
  <si>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</si>
  <si>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</si>
  <si>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</si>
  <si>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</si>
  <si>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</si>
  <si>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</si>
  <si>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</si>
  <si>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</si>
  <si>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</si>
  <si>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</si>
  <si>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</si>
  <si>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</si>
  <si>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</si>
  <si>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</si>
  <si>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</si>
  <si>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</si>
  <si>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</si>
  <si>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</si>
  <si>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</si>
  <si>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</si>
  <si>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</si>
  <si>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</si>
  <si>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</si>
  <si>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</si>
  <si>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</si>
  <si>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</si>
  <si>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</si>
  <si>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</si>
  <si>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</si>
  <si>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</si>
  <si>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</si>
  <si>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</si>
  <si>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</si>
  <si>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</si>
  <si>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</si>
  <si>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</si>
  <si>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</si>
  <si>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</si>
  <si>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</si>
  <si>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</si>
  <si>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</si>
  <si>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</si>
  <si>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</si>
  <si>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</si>
  <si>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</si>
  <si>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</si>
  <si>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</si>
  <si>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</si>
  <si>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</si>
  <si>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</si>
  <si>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</si>
  <si>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</si>
  <si>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</si>
  <si>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</si>
  <si>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</si>
  <si>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</si>
  <si>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</si>
  <si>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</si>
  <si>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</si>
  <si>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</si>
  <si>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</si>
  <si>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</si>
  <si>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</si>
  <si>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</si>
  <si>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</si>
  <si>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</si>
  <si>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</si>
  <si>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</si>
  <si>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</si>
  <si>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</si>
  <si>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</si>
  <si>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</si>
  <si>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</si>
  <si>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</si>
  <si>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</si>
  <si>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</si>
  <si>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</si>
  <si>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</si>
  <si>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</si>
  <si>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</si>
  <si>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</si>
  <si>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</si>
  <si>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</si>
  <si>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</si>
  <si>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</si>
  <si>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</si>
  <si>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</si>
  <si>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</si>
  <si>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</si>
  <si>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</si>
  <si>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</si>
  <si>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</si>
  <si>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</si>
  <si>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</si>
  <si>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</si>
  <si>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</si>
  <si>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</si>
  <si>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</si>
  <si>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</si>
  <si>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</si>
  <si>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</si>
  <si>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</si>
  <si>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</si>
  <si>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</si>
  <si>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</si>
  <si>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</si>
  <si>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</si>
  <si>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</si>
  <si>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</si>
  <si>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</si>
  <si>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</si>
  <si>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</si>
  <si>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</si>
  <si>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</si>
  <si>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</si>
  <si>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</si>
  <si>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</si>
  <si>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</si>
  <si>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</si>
  <si>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</si>
  <si>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</si>
  <si>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</si>
  <si>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</si>
  <si>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</si>
  <si>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</si>
  <si>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</si>
  <si>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</si>
  <si>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</si>
  <si>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</si>
  <si>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</si>
  <si>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</si>
  <si>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</si>
  <si>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</si>
  <si>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</si>
  <si>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</si>
  <si>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</si>
  <si>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</si>
  <si>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</si>
  <si>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</si>
  <si>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</si>
  <si>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</si>
  <si>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</si>
  <si>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</si>
  <si>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</si>
  <si>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</si>
  <si>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</si>
  <si>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</si>
  <si>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</si>
  <si>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</si>
  <si>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</si>
  <si>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</si>
  <si>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</si>
  <si>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</si>
  <si>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</si>
  <si>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</si>
  <si>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</si>
  <si>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</si>
  <si>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</si>
  <si>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</si>
  <si>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</si>
  <si>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</si>
  <si>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</si>
  <si>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</si>
  <si>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</si>
  <si>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</si>
  <si>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</si>
  <si>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</si>
  <si>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</si>
  <si>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</si>
  <si>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</si>
  <si>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</si>
  <si>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</si>
  <si>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</si>
  <si>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</si>
  <si>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</si>
  <si>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</si>
  <si>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</si>
  <si>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</si>
  <si>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</si>
  <si>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</si>
  <si>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</si>
  <si>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</si>
  <si>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</si>
  <si>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</si>
  <si>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</si>
  <si>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</si>
  <si>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</si>
  <si>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</si>
  <si>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</si>
  <si>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</si>
  <si>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</si>
  <si>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</si>
  <si>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</si>
  <si>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</si>
  <si>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</si>
  <si>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</si>
  <si>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</si>
  <si>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</si>
  <si>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</si>
  <si>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</si>
  <si>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</si>
  <si>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</si>
  <si>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</si>
  <si>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</si>
  <si>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</si>
  <si>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</si>
  <si>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</si>
  <si>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</si>
  <si>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</si>
  <si>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</si>
  <si>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</si>
  <si>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</si>
  <si>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</si>
  <si>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</si>
  <si>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</si>
  <si>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</si>
  <si>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</si>
  <si>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</si>
  <si>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</si>
  <si>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</si>
  <si>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</si>
  <si>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</si>
  <si>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</si>
  <si>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</si>
  <si>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</si>
  <si>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</si>
  <si>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</si>
  <si>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</si>
  <si>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</si>
  <si>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</si>
  <si>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</si>
  <si>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</si>
  <si>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</si>
  <si>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</si>
  <si>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</si>
  <si>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</si>
  <si>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</si>
  <si>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</si>
  <si>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</si>
  <si>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</si>
  <si>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</si>
  <si>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</si>
  <si>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</si>
  <si>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</si>
  <si>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</si>
  <si>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</si>
  <si>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</si>
  <si>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</si>
  <si>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</si>
  <si>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</si>
  <si>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</si>
  <si>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</si>
  <si>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</si>
  <si>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</si>
  <si>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</si>
  <si>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</si>
  <si>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</si>
  <si>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</si>
  <si>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</si>
  <si>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</si>
  <si>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</si>
  <si>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</si>
  <si>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</si>
  <si>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</si>
  <si>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</si>
  <si>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</si>
  <si>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</si>
  <si>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</si>
  <si>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</si>
  <si>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</si>
  <si>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</si>
  <si>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</si>
  <si>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</si>
  <si>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</si>
  <si>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</si>
  <si>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</si>
  <si>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</si>
  <si>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</si>
  <si>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</si>
  <si>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</si>
  <si>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</si>
  <si>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</si>
  <si>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</si>
  <si>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</si>
  <si>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</si>
  <si>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</si>
  <si>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</si>
  <si>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</si>
  <si>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</si>
  <si>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</si>
  <si>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</si>
  <si>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</si>
  <si>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</si>
  <si>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</si>
  <si>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</si>
  <si>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</si>
  <si>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</si>
  <si>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</si>
  <si>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</si>
  <si>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</si>
  <si>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</si>
  <si>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</si>
  <si>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</si>
  <si>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</si>
  <si>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</si>
  <si>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</si>
  <si>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</si>
  <si>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</si>
  <si>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</si>
  <si>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</si>
  <si>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</si>
  <si>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</si>
  <si>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</si>
  <si>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</si>
  <si>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</si>
  <si>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</si>
  <si>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</si>
  <si>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</si>
  <si>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</si>
  <si>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</si>
  <si>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</si>
  <si>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</si>
  <si>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</si>
  <si>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</si>
  <si>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</si>
  <si>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</si>
  <si>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</si>
  <si>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</si>
  <si>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</si>
  <si>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</si>
  <si>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</si>
  <si>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</si>
  <si>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</si>
  <si>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</si>
  <si>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</si>
  <si>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</si>
  <si>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</si>
  <si>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</si>
  <si>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</si>
  <si>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</si>
  <si>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</si>
  <si>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</si>
  <si>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</si>
  <si>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</si>
  <si>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</si>
  <si>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</si>
  <si>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</si>
  <si>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</si>
  <si>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</si>
  <si>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</si>
  <si>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</si>
  <si>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</si>
  <si>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</si>
  <si>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</si>
  <si>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</si>
  <si>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</si>
  <si>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</si>
  <si>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</si>
  <si>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</si>
  <si>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</si>
  <si>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</si>
  <si>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</si>
  <si>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</si>
  <si>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</si>
  <si>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</si>
  <si>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</si>
  <si>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</si>
  <si>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</si>
  <si>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</si>
  <si>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</si>
  <si>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</si>
  <si>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</si>
  <si>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</si>
  <si>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</si>
  <si>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</si>
  <si>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</si>
  <si>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</si>
  <si>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</si>
  <si>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</si>
  <si>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</si>
  <si>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</si>
  <si>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</si>
  <si>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</si>
  <si>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</si>
  <si>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</si>
  <si>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</si>
  <si>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</si>
  <si>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</si>
  <si>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</si>
  <si>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</si>
  <si>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</si>
  <si>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</si>
  <si>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</si>
  <si>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</si>
  <si>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</si>
  <si>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</si>
  <si>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</si>
  <si>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</si>
  <si>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</si>
  <si>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</si>
  <si>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</si>
  <si>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</si>
  <si>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</si>
  <si>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</si>
  <si>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</si>
  <si>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</si>
  <si>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</si>
  <si>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</si>
  <si>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</si>
  <si>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</si>
  <si>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</si>
  <si>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</si>
  <si>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</si>
  <si>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</si>
  <si>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</si>
  <si>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</si>
  <si>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</si>
  <si>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</si>
  <si>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</si>
  <si>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</si>
  <si>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</si>
  <si>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</si>
  <si>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</si>
  <si>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</si>
  <si>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</si>
  <si>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</si>
  <si>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</si>
  <si>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</si>
  <si>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</si>
  <si>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</si>
  <si>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</si>
  <si>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</si>
  <si>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</si>
  <si>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</si>
  <si>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</si>
  <si>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</si>
  <si>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</si>
  <si>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</si>
  <si>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</si>
  <si>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</si>
  <si>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</si>
  <si>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</si>
  <si>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</si>
  <si>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</si>
  <si>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</si>
  <si>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</si>
  <si>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</si>
  <si>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</si>
  <si>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</si>
  <si>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</si>
  <si>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</si>
  <si>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</si>
  <si>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</si>
  <si>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</si>
  <si>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</si>
  <si>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</si>
  <si>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</si>
  <si>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</si>
  <si>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</si>
  <si>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</si>
  <si>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</si>
  <si>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</si>
  <si>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</si>
  <si>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</si>
  <si>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</si>
  <si>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</si>
  <si>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</si>
  <si>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</si>
  <si>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</si>
  <si>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</si>
  <si>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</si>
  <si>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</si>
  <si>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</si>
  <si>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</si>
  <si>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</si>
  <si>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</si>
  <si>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</si>
  <si>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</si>
  <si>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</si>
  <si>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</si>
  <si>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</si>
  <si>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</si>
  <si>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</si>
  <si>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</si>
  <si>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</si>
  <si>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</si>
  <si>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</si>
  <si>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</si>
  <si>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</si>
  <si>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</si>
  <si>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</si>
  <si>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</si>
  <si>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</si>
  <si>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</si>
  <si>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</si>
  <si>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</si>
  <si>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</si>
  <si>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</si>
  <si>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</si>
  <si>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</si>
  <si>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</si>
  <si>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</si>
  <si>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</si>
  <si>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</si>
  <si>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</si>
  <si>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</si>
  <si>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</si>
  <si>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</si>
  <si>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</si>
  <si>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</si>
  <si>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</si>
  <si>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</si>
  <si>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</si>
  <si>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</si>
  <si>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</si>
  <si>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</si>
  <si>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</si>
  <si>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</si>
  <si>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</si>
  <si>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</si>
  <si>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</si>
  <si>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</si>
  <si>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</si>
  <si>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</si>
  <si>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</si>
  <si>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</si>
  <si>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</si>
  <si>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</si>
  <si>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</si>
  <si>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</si>
  <si>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</si>
  <si>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</si>
  <si>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</si>
  <si>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</si>
  <si>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</si>
  <si>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</si>
  <si>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</si>
  <si>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</si>
  <si>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</si>
  <si>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</si>
  <si>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</si>
  <si>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</si>
  <si>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</si>
  <si>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</si>
  <si>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</si>
  <si>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</si>
  <si>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</si>
  <si>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</si>
  <si>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</si>
  <si>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</si>
  <si>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</si>
  <si>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</si>
  <si>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</si>
  <si>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</si>
  <si>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</si>
  <si>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</si>
  <si>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</si>
  <si>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</si>
  <si>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</si>
  <si>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</si>
  <si>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</si>
  <si>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</si>
  <si>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</si>
  <si>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</si>
  <si>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</si>
  <si>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</si>
  <si>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</si>
  <si>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</si>
  <si>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</si>
  <si>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</si>
  <si>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</si>
  <si>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</si>
  <si>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</si>
  <si>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</si>
  <si>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</si>
  <si>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</si>
  <si>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</si>
  <si>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</si>
  <si>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</si>
  <si>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</si>
  <si>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</si>
  <si>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</si>
  <si>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</si>
  <si>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</si>
  <si>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</si>
  <si>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</si>
  <si>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</si>
  <si>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</si>
  <si>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</si>
  <si>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</si>
  <si>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</si>
  <si>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</si>
  <si>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</si>
  <si>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</si>
  <si>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</si>
  <si>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</si>
  <si>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</si>
  <si>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</si>
  <si>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</si>
  <si>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</si>
  <si>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</si>
  <si>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</si>
  <si>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</si>
  <si>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</si>
  <si>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</si>
  <si>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</si>
  <si>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</si>
  <si>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</si>
  <si>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</si>
  <si>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</si>
  <si>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</si>
  <si>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</si>
  <si>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</si>
  <si>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</si>
  <si>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</si>
  <si>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</si>
  <si>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</si>
  <si>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</si>
  <si>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</si>
  <si>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</si>
  <si>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</si>
  <si>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</si>
  <si>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</si>
  <si>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</si>
  <si>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</si>
  <si>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</si>
  <si>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</si>
  <si>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</si>
  <si>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</si>
  <si>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</si>
  <si>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</si>
  <si>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</si>
  <si>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</si>
  <si>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</si>
  <si>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</si>
  <si>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</si>
  <si>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</si>
  <si>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</si>
  <si>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</si>
  <si>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</si>
  <si>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</si>
  <si>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</si>
  <si>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</si>
  <si>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</si>
  <si>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</si>
  <si>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</si>
  <si>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</si>
  <si>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</si>
  <si>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</si>
  <si>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</si>
  <si>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</si>
  <si>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</si>
  <si>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</si>
  <si>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</si>
  <si>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</si>
  <si>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</si>
  <si>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</si>
  <si>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</si>
  <si>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</si>
  <si>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</si>
  <si>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</si>
  <si>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</si>
  <si>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</si>
  <si>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</si>
  <si>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</si>
  <si>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период:30.09.2013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</si>
</sst>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2">
      <selection activeCell="B98" sqref="B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5" t="s">
        <v>1</v>
      </c>
      <c r="B3" s="586"/>
      <c r="C3" s="586"/>
      <c r="D3" s="586"/>
      <c r="E3" s="266" t="s">
        <v>158</v>
      </c>
      <c r="F3" s="112" t="s">
        <v>2</v>
      </c>
      <c r="G3" s="77"/>
      <c r="H3" s="265" t="s">
        <v>532</v>
      </c>
    </row>
    <row r="4" spans="1:8" ht="15">
      <c r="A4" s="585" t="s">
        <v>531</v>
      </c>
      <c r="B4" s="591"/>
      <c r="C4" s="591"/>
      <c r="D4" s="591"/>
      <c r="E4" s="287" t="s">
        <v>158</v>
      </c>
      <c r="F4" s="587" t="s">
        <v>3</v>
      </c>
      <c r="G4" s="588"/>
      <c r="H4" s="265">
        <v>455</v>
      </c>
    </row>
    <row r="5" spans="1:8" ht="15">
      <c r="A5" s="585" t="s">
        <v>878</v>
      </c>
      <c r="B5" s="586"/>
      <c r="C5" s="586"/>
      <c r="D5" s="586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1670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7685</v>
      </c>
      <c r="D12" s="56">
        <v>7960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74108</v>
      </c>
      <c r="D13" s="56">
        <v>77704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7856</v>
      </c>
      <c r="D14" s="56">
        <v>8106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664</v>
      </c>
      <c r="D15" s="56">
        <v>649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5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1892</v>
      </c>
      <c r="D17" s="56">
        <v>896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93880</v>
      </c>
      <c r="D19" s="60">
        <f>SUM(D11:D18)</f>
        <v>96991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197</v>
      </c>
      <c r="D20" s="56">
        <v>206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39479</v>
      </c>
      <c r="H21" s="61">
        <f>SUM(H22:H24)</f>
        <v>31621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39479</v>
      </c>
      <c r="H22" s="57">
        <v>31621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5</v>
      </c>
      <c r="D24" s="56">
        <v>10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39479</v>
      </c>
      <c r="H25" s="59">
        <f>H19+H20+H21</f>
        <v>31621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104</v>
      </c>
      <c r="D26" s="56">
        <v>160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109</v>
      </c>
      <c r="D27" s="60">
        <f>SUM(D23:D26)</f>
        <v>170</v>
      </c>
      <c r="E27" s="148" t="s">
        <v>82</v>
      </c>
      <c r="F27" s="137" t="s">
        <v>83</v>
      </c>
      <c r="G27" s="59">
        <f>SUM(G28:G30)</f>
        <v>-14299</v>
      </c>
      <c r="H27" s="59">
        <f>SUM(H28:H30)</f>
        <v>-14649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1183</v>
      </c>
      <c r="H28" s="57">
        <v>5749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-15482</v>
      </c>
      <c r="H29" s="211">
        <v>-20398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9497</v>
      </c>
      <c r="H31" s="57">
        <v>8207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>
        <v>0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-4802</v>
      </c>
      <c r="H33" s="59">
        <f>H27+H31+H32</f>
        <v>-6442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66432</v>
      </c>
      <c r="H36" s="59">
        <f>H25+H17+H33</f>
        <v>56934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v>34</v>
      </c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208</v>
      </c>
      <c r="D44" s="56">
        <v>151</v>
      </c>
      <c r="E44" s="163" t="s">
        <v>133</v>
      </c>
      <c r="F44" s="137" t="s">
        <v>134</v>
      </c>
      <c r="G44" s="57">
        <v>39820</v>
      </c>
      <c r="H44" s="57">
        <v>39337</v>
      </c>
    </row>
    <row r="45" spans="1:15" ht="15">
      <c r="A45" s="130" t="s">
        <v>135</v>
      </c>
      <c r="B45" s="144" t="s">
        <v>136</v>
      </c>
      <c r="C45" s="60">
        <f>C34+C39+C44</f>
        <v>238</v>
      </c>
      <c r="D45" s="60">
        <f>D34+D39+D44</f>
        <v>181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139</f>
        <v>139</v>
      </c>
      <c r="H48" s="57">
        <v>139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39959</v>
      </c>
      <c r="H49" s="59">
        <f>SUM(H43:H48)</f>
        <v>39476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f>1572</f>
        <v>1572</v>
      </c>
      <c r="H53" s="57">
        <v>1572</v>
      </c>
    </row>
    <row r="54" spans="1:8" ht="15">
      <c r="A54" s="130" t="s">
        <v>165</v>
      </c>
      <c r="B54" s="144" t="s">
        <v>166</v>
      </c>
      <c r="C54" s="56">
        <f>221</f>
        <v>221</v>
      </c>
      <c r="D54" s="56">
        <v>221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94645</v>
      </c>
      <c r="D55" s="60">
        <f>D19+D20+D21+D27+D32+D45+D51+D53+D54</f>
        <v>97769</v>
      </c>
      <c r="E55" s="132" t="s">
        <v>171</v>
      </c>
      <c r="F55" s="156" t="s">
        <v>172</v>
      </c>
      <c r="G55" s="59">
        <f>G49+G51+G52+G53+G54</f>
        <v>41531</v>
      </c>
      <c r="H55" s="59">
        <f>H49+H51+H52+H53+H54</f>
        <v>41048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14151</v>
      </c>
      <c r="D58" s="56">
        <v>10756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1370</v>
      </c>
      <c r="D59" s="56">
        <v>1806</v>
      </c>
      <c r="E59" s="146" t="s">
        <v>180</v>
      </c>
      <c r="F59" s="137" t="s">
        <v>181</v>
      </c>
      <c r="G59" s="57">
        <v>13809</v>
      </c>
      <c r="H59" s="57">
        <v>18624</v>
      </c>
      <c r="M59" s="62"/>
    </row>
    <row r="60" spans="1:8" ht="15">
      <c r="A60" s="130" t="s">
        <v>182</v>
      </c>
      <c r="B60" s="136" t="s">
        <v>183</v>
      </c>
      <c r="C60" s="56">
        <v>0</v>
      </c>
      <c r="D60" s="56">
        <v>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93</v>
      </c>
      <c r="D61" s="56">
        <v>183</v>
      </c>
      <c r="E61" s="138" t="s">
        <v>188</v>
      </c>
      <c r="F61" s="167" t="s">
        <v>189</v>
      </c>
      <c r="G61" s="59">
        <f>SUM(G62:G68)</f>
        <v>8922</v>
      </c>
      <c r="H61" s="59">
        <f>SUM(H62:H68)</f>
        <v>8120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486</v>
      </c>
      <c r="H62" s="57">
        <v>474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15614</v>
      </c>
      <c r="D64" s="60">
        <f>SUM(D58:D63)</f>
        <v>12745</v>
      </c>
      <c r="E64" s="132" t="s">
        <v>199</v>
      </c>
      <c r="F64" s="137" t="s">
        <v>200</v>
      </c>
      <c r="G64" s="57">
        <v>7303</v>
      </c>
      <c r="H64" s="57">
        <v>6254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183</v>
      </c>
      <c r="H65" s="57">
        <v>56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345</v>
      </c>
      <c r="H66" s="57">
        <v>350</v>
      </c>
    </row>
    <row r="67" spans="1:8" ht="15">
      <c r="A67" s="130" t="s">
        <v>206</v>
      </c>
      <c r="B67" s="136" t="s">
        <v>207</v>
      </c>
      <c r="C67" s="56">
        <v>30</v>
      </c>
      <c r="D67" s="56">
        <v>46</v>
      </c>
      <c r="E67" s="132" t="s">
        <v>208</v>
      </c>
      <c r="F67" s="137" t="s">
        <v>209</v>
      </c>
      <c r="G67" s="57">
        <v>124</v>
      </c>
      <c r="H67" s="57">
        <v>116</v>
      </c>
    </row>
    <row r="68" spans="1:8" ht="15">
      <c r="A68" s="130" t="s">
        <v>210</v>
      </c>
      <c r="B68" s="136" t="s">
        <v>211</v>
      </c>
      <c r="C68" s="56">
        <v>14629</v>
      </c>
      <c r="D68" s="56">
        <v>8883</v>
      </c>
      <c r="E68" s="132" t="s">
        <v>212</v>
      </c>
      <c r="F68" s="137" t="s">
        <v>213</v>
      </c>
      <c r="G68" s="57">
        <v>481</v>
      </c>
      <c r="H68" s="57">
        <v>870</v>
      </c>
    </row>
    <row r="69" spans="1:8" ht="15">
      <c r="A69" s="130" t="s">
        <v>214</v>
      </c>
      <c r="B69" s="136" t="s">
        <v>215</v>
      </c>
      <c r="C69" s="56">
        <v>1589</v>
      </c>
      <c r="D69" s="56">
        <v>348</v>
      </c>
      <c r="E69" s="146" t="s">
        <v>77</v>
      </c>
      <c r="F69" s="137" t="s">
        <v>216</v>
      </c>
      <c r="G69" s="57">
        <v>1037</v>
      </c>
      <c r="H69" s="57">
        <v>310</v>
      </c>
    </row>
    <row r="70" spans="1:8" ht="15">
      <c r="A70" s="130" t="s">
        <v>217</v>
      </c>
      <c r="B70" s="136" t="s">
        <v>218</v>
      </c>
      <c r="C70" s="56">
        <v>744</v>
      </c>
      <c r="D70" s="56">
        <v>79</v>
      </c>
      <c r="E70" s="132" t="s">
        <v>219</v>
      </c>
      <c r="F70" s="137" t="s">
        <v>220</v>
      </c>
      <c r="G70" s="57">
        <v>31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0</v>
      </c>
      <c r="E71" s="148" t="s">
        <v>45</v>
      </c>
      <c r="F71" s="168" t="s">
        <v>223</v>
      </c>
      <c r="G71" s="66">
        <f>G59+G60+G61+G69+G70</f>
        <v>23799</v>
      </c>
      <c r="H71" s="66">
        <f>H59+H60+H61+H69+H70</f>
        <v>27105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2152</v>
      </c>
      <c r="D72" s="56">
        <v>2433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292</v>
      </c>
      <c r="D74" s="56">
        <v>1138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19436</v>
      </c>
      <c r="D75" s="60">
        <f>SUM(D67:D74)</f>
        <v>12927</v>
      </c>
      <c r="E75" s="146" t="s">
        <v>159</v>
      </c>
      <c r="F75" s="140" t="s">
        <v>233</v>
      </c>
      <c r="G75" s="57"/>
      <c r="H75" s="57">
        <v>5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23799</v>
      </c>
      <c r="H79" s="67">
        <f>H71+H74+H75+H76</f>
        <v>27110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106</v>
      </c>
      <c r="D87" s="56">
        <v>8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571</v>
      </c>
      <c r="D88" s="56">
        <v>203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1193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1870</v>
      </c>
      <c r="D91" s="60">
        <f>SUM(D87:D90)</f>
        <v>1446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231</v>
      </c>
      <c r="D92" s="56">
        <v>205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37151</v>
      </c>
      <c r="D93" s="60">
        <f>D64+D75+D84+D91+D92</f>
        <v>27323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131796</v>
      </c>
      <c r="D94" s="69">
        <f>D93+D55</f>
        <v>125092</v>
      </c>
      <c r="E94" s="261" t="s">
        <v>269</v>
      </c>
      <c r="F94" s="184" t="s">
        <v>270</v>
      </c>
      <c r="G94" s="70">
        <f>G36+G39+G55+G79</f>
        <v>131796</v>
      </c>
      <c r="H94" s="70">
        <f>H36+H39+H55+H79</f>
        <v>125092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41604</v>
      </c>
      <c r="B98" s="251"/>
      <c r="C98" s="589" t="s">
        <v>272</v>
      </c>
      <c r="D98" s="589"/>
      <c r="E98" s="589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89" t="s">
        <v>527</v>
      </c>
      <c r="D100" s="590"/>
      <c r="E100" s="590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4">
      <selection activeCell="G13" sqref="G13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4" t="str">
        <f>'справка №1-БАЛАНС'!E3</f>
        <v> </v>
      </c>
      <c r="C2" s="594"/>
      <c r="D2" s="594"/>
      <c r="E2" s="594"/>
      <c r="F2" s="596" t="s">
        <v>2</v>
      </c>
      <c r="G2" s="596"/>
      <c r="H2" s="290" t="str">
        <f>'справка №1-БАЛАНС'!H3</f>
        <v>814191`178</v>
      </c>
    </row>
    <row r="3" spans="1:8" ht="15">
      <c r="A3" s="271" t="s">
        <v>274</v>
      </c>
      <c r="B3" s="594" t="str">
        <f>'справка №1-БАЛАНС'!E4</f>
        <v> </v>
      </c>
      <c r="C3" s="594"/>
      <c r="D3" s="594"/>
      <c r="E3" s="594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5" t="str">
        <f>'справка №1-БАЛАНС'!E5</f>
        <v> </v>
      </c>
      <c r="C4" s="595"/>
      <c r="D4" s="595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53524</v>
      </c>
      <c r="D9" s="23">
        <v>44524</v>
      </c>
      <c r="E9" s="193" t="s">
        <v>284</v>
      </c>
      <c r="F9" s="309" t="s">
        <v>285</v>
      </c>
      <c r="G9" s="310">
        <v>85508</v>
      </c>
      <c r="H9" s="310">
        <v>67400</v>
      </c>
    </row>
    <row r="10" spans="1:8" ht="12">
      <c r="A10" s="193" t="s">
        <v>286</v>
      </c>
      <c r="B10" s="194" t="s">
        <v>287</v>
      </c>
      <c r="C10" s="23">
        <v>11250</v>
      </c>
      <c r="D10" s="23">
        <v>10711</v>
      </c>
      <c r="E10" s="193" t="s">
        <v>288</v>
      </c>
      <c r="F10" s="309" t="s">
        <v>289</v>
      </c>
      <c r="G10" s="310">
        <v>18</v>
      </c>
      <c r="H10" s="310">
        <v>306</v>
      </c>
    </row>
    <row r="11" spans="1:8" ht="12">
      <c r="A11" s="193" t="s">
        <v>290</v>
      </c>
      <c r="B11" s="194" t="s">
        <v>291</v>
      </c>
      <c r="C11" s="23">
        <v>4477</v>
      </c>
      <c r="D11" s="23">
        <v>3498</v>
      </c>
      <c r="E11" s="195" t="s">
        <v>292</v>
      </c>
      <c r="F11" s="309" t="s">
        <v>293</v>
      </c>
      <c r="G11" s="310">
        <v>253</v>
      </c>
      <c r="H11" s="310">
        <v>2650</v>
      </c>
    </row>
    <row r="12" spans="1:8" ht="12">
      <c r="A12" s="193" t="s">
        <v>294</v>
      </c>
      <c r="B12" s="194" t="s">
        <v>295</v>
      </c>
      <c r="C12" s="23">
        <v>3544</v>
      </c>
      <c r="D12" s="23">
        <v>3105</v>
      </c>
      <c r="E12" s="195" t="s">
        <v>77</v>
      </c>
      <c r="F12" s="309" t="s">
        <v>296</v>
      </c>
      <c r="G12" s="310">
        <v>790</v>
      </c>
      <c r="H12" s="310">
        <v>1221</v>
      </c>
    </row>
    <row r="13" spans="1:18" ht="12">
      <c r="A13" s="193" t="s">
        <v>297</v>
      </c>
      <c r="B13" s="194" t="s">
        <v>298</v>
      </c>
      <c r="C13" s="23">
        <v>624</v>
      </c>
      <c r="D13" s="23">
        <v>550</v>
      </c>
      <c r="E13" s="196" t="s">
        <v>50</v>
      </c>
      <c r="F13" s="311" t="s">
        <v>299</v>
      </c>
      <c r="G13" s="308">
        <f>SUM(G9:G12)</f>
        <v>86569</v>
      </c>
      <c r="H13" s="308">
        <f>SUM(H9:H12)</f>
        <v>71577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f>310+1</f>
        <v>311</v>
      </c>
      <c r="D14" s="23">
        <v>508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506</v>
      </c>
      <c r="D15" s="24">
        <v>-957</v>
      </c>
      <c r="E15" s="191" t="s">
        <v>304</v>
      </c>
      <c r="F15" s="314" t="s">
        <v>305</v>
      </c>
      <c r="G15" s="310">
        <v>69</v>
      </c>
      <c r="H15" s="310"/>
    </row>
    <row r="16" spans="1:8" ht="12">
      <c r="A16" s="193" t="s">
        <v>306</v>
      </c>
      <c r="B16" s="194" t="s">
        <v>307</v>
      </c>
      <c r="C16" s="24">
        <v>768</v>
      </c>
      <c r="D16" s="24">
        <v>1636</v>
      </c>
      <c r="E16" s="193" t="s">
        <v>308</v>
      </c>
      <c r="F16" s="312" t="s">
        <v>309</v>
      </c>
      <c r="G16" s="315">
        <v>69</v>
      </c>
      <c r="H16" s="315"/>
    </row>
    <row r="17" spans="1:8" ht="12">
      <c r="A17" s="197" t="s">
        <v>310</v>
      </c>
      <c r="B17" s="194" t="s">
        <v>311</v>
      </c>
      <c r="C17" s="25"/>
      <c r="D17" s="25">
        <v>13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75004</v>
      </c>
      <c r="D19" s="26">
        <f>SUM(D9:D15)+D16</f>
        <v>63575</v>
      </c>
      <c r="E19" s="199" t="s">
        <v>316</v>
      </c>
      <c r="F19" s="312" t="s">
        <v>317</v>
      </c>
      <c r="G19" s="310">
        <v>47</v>
      </c>
      <c r="H19" s="310">
        <v>183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2141</v>
      </c>
      <c r="D22" s="23">
        <v>2764</v>
      </c>
      <c r="E22" s="199" t="s">
        <v>325</v>
      </c>
      <c r="F22" s="312" t="s">
        <v>326</v>
      </c>
      <c r="G22" s="310">
        <v>293</v>
      </c>
      <c r="H22" s="310">
        <v>425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336</v>
      </c>
      <c r="D24" s="23">
        <v>435</v>
      </c>
      <c r="E24" s="196" t="s">
        <v>102</v>
      </c>
      <c r="F24" s="314" t="s">
        <v>333</v>
      </c>
      <c r="G24" s="308">
        <f>SUM(G19:G23)</f>
        <v>340</v>
      </c>
      <c r="H24" s="308">
        <f>SUM(H19:H23)</f>
        <v>608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/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2477</v>
      </c>
      <c r="D26" s="26">
        <f>SUM(D22:D25)</f>
        <v>3199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77481</v>
      </c>
      <c r="D28" s="27">
        <f>D26+D19</f>
        <v>66774</v>
      </c>
      <c r="E28" s="41" t="s">
        <v>338</v>
      </c>
      <c r="F28" s="314" t="s">
        <v>339</v>
      </c>
      <c r="G28" s="308">
        <f>G13+G15+G24</f>
        <v>86978</v>
      </c>
      <c r="H28" s="308">
        <f>H13+H15+H24</f>
        <v>72185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9497</v>
      </c>
      <c r="D30" s="27">
        <f>IF((H28-D28)&gt;0,H28-D28,0)</f>
        <v>5411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77481</v>
      </c>
      <c r="D33" s="26">
        <f>D28-D31+D32</f>
        <v>66774</v>
      </c>
      <c r="E33" s="41" t="s">
        <v>352</v>
      </c>
      <c r="F33" s="314" t="s">
        <v>353</v>
      </c>
      <c r="G33" s="30">
        <f>G32-G31+G28</f>
        <v>86978</v>
      </c>
      <c r="H33" s="30">
        <f>H32-H31+H28</f>
        <v>72185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9497</v>
      </c>
      <c r="D34" s="27">
        <f>IF((H33-D33)&gt;0,H33-D33,0)</f>
        <v>5411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9497</v>
      </c>
      <c r="D39" s="264">
        <f>+IF((H33-D33-D35)&gt;0,H33-D33-D35,0)</f>
        <v>5411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9497</v>
      </c>
      <c r="D41" s="29">
        <f>IF(H39=0,IF(D39-D40&gt;0,D39-D40+H40,0),IF(H39-H40&lt;0,H40-H39+D39,0))</f>
        <v>5411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86978</v>
      </c>
      <c r="D42" s="30">
        <f>D33+D35+D39</f>
        <v>72185</v>
      </c>
      <c r="E42" s="42" t="s">
        <v>379</v>
      </c>
      <c r="F42" s="43" t="s">
        <v>380</v>
      </c>
      <c r="G42" s="30">
        <f>G39+G33</f>
        <v>86978</v>
      </c>
      <c r="H42" s="30">
        <f>H39+H33</f>
        <v>72185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597" t="s">
        <v>529</v>
      </c>
      <c r="B45" s="597"/>
      <c r="C45" s="597"/>
      <c r="D45" s="597"/>
      <c r="E45" s="597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41604</v>
      </c>
      <c r="C48" s="247" t="s">
        <v>381</v>
      </c>
      <c r="D48" s="592"/>
      <c r="E48" s="592"/>
      <c r="F48" s="592"/>
      <c r="G48" s="592"/>
      <c r="H48" s="592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3"/>
      <c r="E50" s="593"/>
      <c r="F50" s="593"/>
      <c r="G50" s="593"/>
      <c r="H50" s="593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38" sqref="C38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83536</v>
      </c>
      <c r="D10" s="31">
        <v>69291</v>
      </c>
      <c r="E10" s="44"/>
      <c r="F10" s="44"/>
    </row>
    <row r="11" spans="1:13" ht="12">
      <c r="A11" s="227" t="s">
        <v>388</v>
      </c>
      <c r="B11" s="228" t="s">
        <v>389</v>
      </c>
      <c r="C11" s="31">
        <v>-78452</v>
      </c>
      <c r="D11" s="31">
        <v>-61980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-4292</v>
      </c>
      <c r="D13" s="31">
        <v>-3942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9787</v>
      </c>
      <c r="D14" s="31">
        <v>6402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-200</v>
      </c>
      <c r="D15" s="31">
        <v>-221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22</v>
      </c>
      <c r="D16" s="31">
        <v>9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-1636</v>
      </c>
      <c r="D17" s="31">
        <v>-2253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-70</v>
      </c>
      <c r="D18" s="31">
        <v>-42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-1056</v>
      </c>
      <c r="D19" s="31">
        <v>566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7639</v>
      </c>
      <c r="D20" s="32">
        <f>SUM(D10:D19)</f>
        <v>7830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-2122</v>
      </c>
      <c r="D22" s="31">
        <v>-2230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70</v>
      </c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>
        <v>0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>
        <v>0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>
        <v>0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-2052</v>
      </c>
      <c r="D32" s="32">
        <f>SUM(D22:D31)</f>
        <v>-2230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64532</f>
        <v>64532</v>
      </c>
      <c r="D36" s="31">
        <v>25890</v>
      </c>
      <c r="E36" s="44"/>
      <c r="F36" s="44"/>
    </row>
    <row r="37" spans="1:6" ht="12">
      <c r="A37" s="227" t="s">
        <v>437</v>
      </c>
      <c r="B37" s="228" t="s">
        <v>438</v>
      </c>
      <c r="C37" s="31">
        <f>-69682-47</f>
        <v>-69729</v>
      </c>
      <c r="D37" s="31">
        <v>-30705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34</v>
      </c>
      <c r="D41" s="31"/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-5163</v>
      </c>
      <c r="D42" s="32">
        <f>SUM(D34:D41)</f>
        <v>-4815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424</v>
      </c>
      <c r="D43" s="32">
        <f>D42+D32+D20</f>
        <v>785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1446</v>
      </c>
      <c r="D44" s="46">
        <v>3886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1870</v>
      </c>
      <c r="D45" s="32">
        <f>D44+D43</f>
        <v>4671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677</v>
      </c>
      <c r="D46" s="33">
        <v>3478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1193</v>
      </c>
      <c r="D47" s="33">
        <v>1193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41604</v>
      </c>
      <c r="B50" s="254" t="s">
        <v>381</v>
      </c>
      <c r="C50" s="598"/>
      <c r="D50" s="598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598"/>
      <c r="D52" s="598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6">
      <selection activeCell="I28" sqref="I28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1" t="str">
        <f>'справка №1-БАЛАНС'!E3</f>
        <v> </v>
      </c>
      <c r="C3" s="601"/>
      <c r="D3" s="601"/>
      <c r="E3" s="601"/>
      <c r="F3" s="601"/>
      <c r="G3" s="601"/>
      <c r="H3" s="601"/>
      <c r="I3" s="601"/>
      <c r="J3" s="280"/>
      <c r="K3" s="603" t="s">
        <v>2</v>
      </c>
      <c r="L3" s="603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1" t="str">
        <f>'справка №1-БАЛАНС'!E4</f>
        <v> </v>
      </c>
      <c r="C4" s="601"/>
      <c r="D4" s="601"/>
      <c r="E4" s="601"/>
      <c r="F4" s="601"/>
      <c r="G4" s="601"/>
      <c r="H4" s="601"/>
      <c r="I4" s="601"/>
      <c r="J4" s="50"/>
      <c r="K4" s="604" t="s">
        <v>3</v>
      </c>
      <c r="L4" s="604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5" t="str">
        <f>'справка №1-БАЛАНС'!E5</f>
        <v> </v>
      </c>
      <c r="C5" s="605"/>
      <c r="D5" s="605"/>
      <c r="E5" s="605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31621</v>
      </c>
      <c r="G11" s="35">
        <f>'справка №1-БАЛАНС'!H23</f>
        <v>0</v>
      </c>
      <c r="H11" s="37"/>
      <c r="I11" s="35">
        <f>'справка №1-БАЛАНС'!H28+'справка №1-БАЛАНС'!H31</f>
        <v>13956</v>
      </c>
      <c r="J11" s="35">
        <f>'справка №1-БАЛАНС'!H29+'справка №1-БАЛАНС'!H32</f>
        <v>-20398</v>
      </c>
      <c r="K11" s="37"/>
      <c r="L11" s="239">
        <f>SUM(C11:K11)</f>
        <v>56934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31621</v>
      </c>
      <c r="G15" s="38">
        <f t="shared" si="2"/>
        <v>0</v>
      </c>
      <c r="H15" s="38">
        <f t="shared" si="2"/>
        <v>0</v>
      </c>
      <c r="I15" s="38">
        <f t="shared" si="2"/>
        <v>13956</v>
      </c>
      <c r="J15" s="38">
        <f t="shared" si="2"/>
        <v>-20398</v>
      </c>
      <c r="K15" s="38">
        <f t="shared" si="2"/>
        <v>0</v>
      </c>
      <c r="L15" s="239">
        <f t="shared" si="1"/>
        <v>56934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9497</f>
        <v>9497</v>
      </c>
      <c r="J16" s="240">
        <f>+'справка №1-БАЛАНС'!G32</f>
        <v>0</v>
      </c>
      <c r="K16" s="37"/>
      <c r="L16" s="239">
        <f t="shared" si="1"/>
        <v>9497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936+6922</f>
        <v>7858</v>
      </c>
      <c r="G28" s="37"/>
      <c r="H28" s="37"/>
      <c r="I28" s="37">
        <f>-936-6922+1</f>
        <v>-7857</v>
      </c>
      <c r="J28" s="37"/>
      <c r="K28" s="37">
        <v>0</v>
      </c>
      <c r="L28" s="239">
        <f t="shared" si="1"/>
        <v>1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39479</v>
      </c>
      <c r="G29" s="36">
        <f t="shared" si="6"/>
        <v>0</v>
      </c>
      <c r="H29" s="36">
        <f t="shared" si="6"/>
        <v>0</v>
      </c>
      <c r="I29" s="36">
        <f t="shared" si="6"/>
        <v>15596</v>
      </c>
      <c r="J29" s="36">
        <f t="shared" si="6"/>
        <v>-20398</v>
      </c>
      <c r="K29" s="36">
        <f t="shared" si="6"/>
        <v>0</v>
      </c>
      <c r="L29" s="239">
        <f t="shared" si="1"/>
        <v>66432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39479</v>
      </c>
      <c r="G32" s="36">
        <f t="shared" si="7"/>
        <v>0</v>
      </c>
      <c r="H32" s="36">
        <f t="shared" si="7"/>
        <v>0</v>
      </c>
      <c r="I32" s="36">
        <f t="shared" si="7"/>
        <v>15596</v>
      </c>
      <c r="J32" s="36">
        <f t="shared" si="7"/>
        <v>-20398</v>
      </c>
      <c r="K32" s="36">
        <f t="shared" si="7"/>
        <v>0</v>
      </c>
      <c r="L32" s="239">
        <f t="shared" si="1"/>
        <v>66432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2" t="s">
        <v>530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0" t="s">
        <v>521</v>
      </c>
      <c r="E38" s="600"/>
      <c r="F38" s="600"/>
      <c r="G38" s="600"/>
      <c r="H38" s="600"/>
      <c r="I38" s="600"/>
      <c r="J38" s="15" t="s">
        <v>528</v>
      </c>
      <c r="K38" s="15"/>
      <c r="L38" s="600"/>
      <c r="M38" s="600"/>
      <c r="N38" s="11"/>
    </row>
    <row r="39" spans="1:13" ht="12">
      <c r="A39" s="581">
        <f>'справка №1-БАЛАНС'!A98</f>
        <v>41604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22">
      <selection activeCell="C5" sqref="C5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1" t="s">
        <v>383</v>
      </c>
      <c r="B2" s="612"/>
      <c r="C2" s="613" t="str">
        <f>'[1]справка №1-БАЛАНС'!E3</f>
        <v>"СВИЛОЗА" АД</v>
      </c>
      <c r="D2" s="613"/>
      <c r="E2" s="613"/>
      <c r="F2" s="613"/>
      <c r="G2" s="613"/>
      <c r="H2" s="613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1" t="s">
        <v>4</v>
      </c>
      <c r="B4" s="612"/>
      <c r="C4" s="614"/>
      <c r="D4" s="614"/>
      <c r="E4" s="614"/>
      <c r="F4" s="339"/>
      <c r="G4" s="339"/>
      <c r="H4" s="339"/>
      <c r="I4" s="339"/>
      <c r="J4" s="339"/>
      <c r="K4" s="339"/>
      <c r="L4" s="339"/>
      <c r="M4" s="615" t="s">
        <v>3</v>
      </c>
      <c r="N4" s="615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16" t="s">
        <v>463</v>
      </c>
      <c r="B6" s="617"/>
      <c r="C6" s="620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06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06" t="s">
        <v>541</v>
      </c>
      <c r="R6" s="606" t="s">
        <v>542</v>
      </c>
    </row>
    <row r="7" spans="1:18" s="345" customFormat="1" ht="72">
      <c r="A7" s="618"/>
      <c r="B7" s="619"/>
      <c r="C7" s="621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07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07"/>
      <c r="R7" s="607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10468</v>
      </c>
      <c r="E11" s="355">
        <v>18</v>
      </c>
      <c r="F11" s="355">
        <v>0</v>
      </c>
      <c r="G11" s="356">
        <f aca="true" t="shared" si="2" ref="G11:G40">D11+E11-F11</f>
        <v>10486</v>
      </c>
      <c r="H11" s="357"/>
      <c r="I11" s="357"/>
      <c r="J11" s="356">
        <f aca="true" t="shared" si="3" ref="J11:J40">G11+H11-I11</f>
        <v>10486</v>
      </c>
      <c r="K11" s="357">
        <v>2508</v>
      </c>
      <c r="L11" s="357">
        <v>293</v>
      </c>
      <c r="M11" s="357">
        <v>0</v>
      </c>
      <c r="N11" s="356">
        <f aca="true" t="shared" si="4" ref="N11:N40">K11+L11-M11</f>
        <v>2801</v>
      </c>
      <c r="O11" s="357"/>
      <c r="P11" s="357"/>
      <c r="Q11" s="356">
        <f t="shared" si="0"/>
        <v>2801</v>
      </c>
      <c r="R11" s="356">
        <f t="shared" si="1"/>
        <v>7685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105953</v>
      </c>
      <c r="E12" s="355">
        <v>144</v>
      </c>
      <c r="F12" s="355">
        <v>7</v>
      </c>
      <c r="G12" s="356">
        <f t="shared" si="2"/>
        <v>106090</v>
      </c>
      <c r="H12" s="357"/>
      <c r="I12" s="357"/>
      <c r="J12" s="356">
        <f t="shared" si="3"/>
        <v>106090</v>
      </c>
      <c r="K12" s="357">
        <v>28249</v>
      </c>
      <c r="L12" s="357">
        <v>3738</v>
      </c>
      <c r="M12" s="357">
        <v>5</v>
      </c>
      <c r="N12" s="356">
        <f t="shared" si="4"/>
        <v>31982</v>
      </c>
      <c r="O12" s="357"/>
      <c r="P12" s="357"/>
      <c r="Q12" s="356">
        <f t="shared" si="0"/>
        <v>31982</v>
      </c>
      <c r="R12" s="356">
        <f t="shared" si="1"/>
        <v>74108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10711</v>
      </c>
      <c r="E13" s="355">
        <v>53</v>
      </c>
      <c r="F13" s="355">
        <v>4</v>
      </c>
      <c r="G13" s="356">
        <f t="shared" si="2"/>
        <v>10760</v>
      </c>
      <c r="H13" s="357"/>
      <c r="I13" s="357"/>
      <c r="J13" s="356">
        <f t="shared" si="3"/>
        <v>10760</v>
      </c>
      <c r="K13" s="357">
        <v>2605</v>
      </c>
      <c r="L13" s="357">
        <v>300</v>
      </c>
      <c r="M13" s="357">
        <v>1</v>
      </c>
      <c r="N13" s="356">
        <f t="shared" si="4"/>
        <v>2904</v>
      </c>
      <c r="O13" s="357"/>
      <c r="P13" s="357"/>
      <c r="Q13" s="356">
        <f t="shared" si="0"/>
        <v>2904</v>
      </c>
      <c r="R13" s="356">
        <f t="shared" si="1"/>
        <v>7856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1538</v>
      </c>
      <c r="E14" s="355">
        <v>146</v>
      </c>
      <c r="F14" s="355">
        <v>0</v>
      </c>
      <c r="G14" s="356">
        <f t="shared" si="2"/>
        <v>1684</v>
      </c>
      <c r="H14" s="357"/>
      <c r="I14" s="357"/>
      <c r="J14" s="356">
        <f t="shared" si="3"/>
        <v>1684</v>
      </c>
      <c r="K14" s="357">
        <v>889</v>
      </c>
      <c r="L14" s="357">
        <v>131</v>
      </c>
      <c r="M14" s="357">
        <v>0</v>
      </c>
      <c r="N14" s="356">
        <f t="shared" si="4"/>
        <v>1020</v>
      </c>
      <c r="O14" s="357"/>
      <c r="P14" s="357"/>
      <c r="Q14" s="356">
        <f t="shared" si="0"/>
        <v>1020</v>
      </c>
      <c r="R14" s="356">
        <f t="shared" si="1"/>
        <v>664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175</v>
      </c>
      <c r="E15" s="355">
        <v>1</v>
      </c>
      <c r="F15" s="355">
        <v>0</v>
      </c>
      <c r="G15" s="356">
        <f t="shared" si="2"/>
        <v>176</v>
      </c>
      <c r="H15" s="357"/>
      <c r="I15" s="357"/>
      <c r="J15" s="356">
        <f t="shared" si="3"/>
        <v>176</v>
      </c>
      <c r="K15" s="357">
        <v>169</v>
      </c>
      <c r="L15" s="357">
        <v>1</v>
      </c>
      <c r="M15" s="357">
        <v>0</v>
      </c>
      <c r="N15" s="356">
        <f t="shared" si="4"/>
        <v>170</v>
      </c>
      <c r="O15" s="357"/>
      <c r="P15" s="357"/>
      <c r="Q15" s="356">
        <f t="shared" si="0"/>
        <v>170</v>
      </c>
      <c r="R15" s="356">
        <f t="shared" si="1"/>
        <v>6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896</v>
      </c>
      <c r="E16" s="362">
        <v>1124</v>
      </c>
      <c r="F16" s="362">
        <v>129</v>
      </c>
      <c r="G16" s="356">
        <f t="shared" si="2"/>
        <v>1891</v>
      </c>
      <c r="H16" s="363"/>
      <c r="I16" s="363"/>
      <c r="J16" s="356">
        <f t="shared" si="3"/>
        <v>1891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1891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v>0</v>
      </c>
      <c r="E17" s="355">
        <v>0</v>
      </c>
      <c r="F17" s="355"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131411</v>
      </c>
      <c r="E18" s="369">
        <f>SUM(E10:E17)</f>
        <v>1486</v>
      </c>
      <c r="F18" s="369">
        <f>SUM(F10:F17)</f>
        <v>140</v>
      </c>
      <c r="G18" s="356">
        <f t="shared" si="2"/>
        <v>132757</v>
      </c>
      <c r="H18" s="370">
        <f>SUM(H10:H17)</f>
        <v>0</v>
      </c>
      <c r="I18" s="370">
        <f>SUM(I10:I17)</f>
        <v>0</v>
      </c>
      <c r="J18" s="356">
        <f t="shared" si="3"/>
        <v>132757</v>
      </c>
      <c r="K18" s="370">
        <f>SUM(K10:K17)</f>
        <v>34420</v>
      </c>
      <c r="L18" s="370">
        <f>SUM(L10:L17)</f>
        <v>4463</v>
      </c>
      <c r="M18" s="370">
        <f>SUM(M10:M17)</f>
        <v>6</v>
      </c>
      <c r="N18" s="356">
        <f t="shared" si="4"/>
        <v>38877</v>
      </c>
      <c r="O18" s="370">
        <f>SUM(O10:O17)</f>
        <v>0</v>
      </c>
      <c r="P18" s="370">
        <f>SUM(P10:P17)</f>
        <v>0</v>
      </c>
      <c r="Q18" s="356">
        <f t="shared" si="0"/>
        <v>38877</v>
      </c>
      <c r="R18" s="356">
        <f t="shared" si="1"/>
        <v>93880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128</v>
      </c>
      <c r="L19" s="374">
        <v>9</v>
      </c>
      <c r="M19" s="374">
        <v>0</v>
      </c>
      <c r="N19" s="356">
        <f t="shared" si="4"/>
        <v>137</v>
      </c>
      <c r="O19" s="374"/>
      <c r="P19" s="374"/>
      <c r="Q19" s="356">
        <f t="shared" si="0"/>
        <v>137</v>
      </c>
      <c r="R19" s="356">
        <f t="shared" si="1"/>
        <v>197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389</v>
      </c>
      <c r="E23" s="355">
        <v>0</v>
      </c>
      <c r="F23" s="355"/>
      <c r="G23" s="356">
        <f t="shared" si="2"/>
        <v>389</v>
      </c>
      <c r="H23" s="357"/>
      <c r="I23" s="357"/>
      <c r="J23" s="356">
        <f t="shared" si="3"/>
        <v>389</v>
      </c>
      <c r="K23" s="357">
        <v>379</v>
      </c>
      <c r="L23" s="357">
        <v>5</v>
      </c>
      <c r="M23" s="357"/>
      <c r="N23" s="356">
        <f t="shared" si="4"/>
        <v>384</v>
      </c>
      <c r="O23" s="357"/>
      <c r="P23" s="357"/>
      <c r="Q23" s="356">
        <f t="shared" si="0"/>
        <v>384</v>
      </c>
      <c r="R23" s="356">
        <f t="shared" si="1"/>
        <v>5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178</v>
      </c>
      <c r="E25" s="355">
        <v>0</v>
      </c>
      <c r="F25" s="355">
        <v>56</v>
      </c>
      <c r="G25" s="356">
        <f t="shared" si="2"/>
        <v>122</v>
      </c>
      <c r="H25" s="357"/>
      <c r="I25" s="357"/>
      <c r="J25" s="356">
        <f t="shared" si="3"/>
        <v>122</v>
      </c>
      <c r="K25" s="357">
        <v>18</v>
      </c>
      <c r="L25" s="357"/>
      <c r="M25" s="357"/>
      <c r="N25" s="356">
        <f t="shared" si="4"/>
        <v>18</v>
      </c>
      <c r="O25" s="357"/>
      <c r="P25" s="357"/>
      <c r="Q25" s="356">
        <f t="shared" si="0"/>
        <v>18</v>
      </c>
      <c r="R25" s="356">
        <f t="shared" si="1"/>
        <v>104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740</v>
      </c>
      <c r="E26" s="381">
        <f aca="true" t="shared" si="5" ref="E26:P26">SUM(E22:E25)</f>
        <v>0</v>
      </c>
      <c r="F26" s="381">
        <f t="shared" si="5"/>
        <v>56</v>
      </c>
      <c r="G26" s="382">
        <f t="shared" si="2"/>
        <v>684</v>
      </c>
      <c r="H26" s="383">
        <f t="shared" si="5"/>
        <v>0</v>
      </c>
      <c r="I26" s="383">
        <f t="shared" si="5"/>
        <v>0</v>
      </c>
      <c r="J26" s="382">
        <f t="shared" si="3"/>
        <v>684</v>
      </c>
      <c r="K26" s="383">
        <f t="shared" si="5"/>
        <v>570</v>
      </c>
      <c r="L26" s="383">
        <f t="shared" si="5"/>
        <v>5</v>
      </c>
      <c r="M26" s="383">
        <f t="shared" si="5"/>
        <v>0</v>
      </c>
      <c r="N26" s="382">
        <f t="shared" si="4"/>
        <v>575</v>
      </c>
      <c r="O26" s="383">
        <f t="shared" si="5"/>
        <v>0</v>
      </c>
      <c r="P26" s="383">
        <f t="shared" si="5"/>
        <v>0</v>
      </c>
      <c r="Q26" s="382">
        <f t="shared" si="0"/>
        <v>575</v>
      </c>
      <c r="R26" s="382">
        <f t="shared" si="1"/>
        <v>109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151</v>
      </c>
      <c r="E38" s="355">
        <v>57</v>
      </c>
      <c r="F38" s="355">
        <v>0</v>
      </c>
      <c r="G38" s="356">
        <f t="shared" si="2"/>
        <v>208</v>
      </c>
      <c r="H38" s="395"/>
      <c r="I38" s="395"/>
      <c r="J38" s="356">
        <f t="shared" si="3"/>
        <v>208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208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181</v>
      </c>
      <c r="E39" s="369">
        <f aca="true" t="shared" si="10" ref="E39:P39">E28+E33+E38</f>
        <v>57</v>
      </c>
      <c r="F39" s="369">
        <f t="shared" si="10"/>
        <v>0</v>
      </c>
      <c r="G39" s="356">
        <f t="shared" si="2"/>
        <v>238</v>
      </c>
      <c r="H39" s="370">
        <f t="shared" si="10"/>
        <v>0</v>
      </c>
      <c r="I39" s="370">
        <f t="shared" si="10"/>
        <v>0</v>
      </c>
      <c r="J39" s="356">
        <f t="shared" si="3"/>
        <v>238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238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132666</v>
      </c>
      <c r="E41" s="402">
        <f>E18+E19+E20+E26+E39+E40</f>
        <v>1543</v>
      </c>
      <c r="F41" s="402">
        <f aca="true" t="shared" si="11" ref="F41:R41">F18+F19+F20+F26+F39+F40</f>
        <v>196</v>
      </c>
      <c r="G41" s="402">
        <f t="shared" si="11"/>
        <v>134013</v>
      </c>
      <c r="H41" s="402">
        <f t="shared" si="11"/>
        <v>0</v>
      </c>
      <c r="I41" s="402">
        <f t="shared" si="11"/>
        <v>0</v>
      </c>
      <c r="J41" s="402">
        <f t="shared" si="11"/>
        <v>134013</v>
      </c>
      <c r="K41" s="402">
        <f t="shared" si="11"/>
        <v>35118</v>
      </c>
      <c r="L41" s="402">
        <f t="shared" si="11"/>
        <v>4477</v>
      </c>
      <c r="M41" s="402">
        <f t="shared" si="11"/>
        <v>6</v>
      </c>
      <c r="N41" s="402">
        <f t="shared" si="11"/>
        <v>39589</v>
      </c>
      <c r="O41" s="402">
        <f t="shared" si="11"/>
        <v>0</v>
      </c>
      <c r="P41" s="402">
        <f t="shared" si="11"/>
        <v>0</v>
      </c>
      <c r="Q41" s="402">
        <f t="shared" si="11"/>
        <v>39589</v>
      </c>
      <c r="R41" s="402">
        <f t="shared" si="11"/>
        <v>94424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08"/>
      <c r="L45" s="608"/>
      <c r="M45" s="608"/>
      <c r="N45" s="608"/>
      <c r="O45" s="609" t="s">
        <v>522</v>
      </c>
      <c r="P45" s="610"/>
      <c r="Q45" s="610"/>
      <c r="R45" s="610"/>
    </row>
    <row r="46" spans="1:18" ht="12">
      <c r="A46" s="332"/>
      <c r="B46" s="582">
        <f>'справка №1-БАЛАНС'!A98</f>
        <v>41604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C6:C7"/>
    <mergeCell ref="J6:J7"/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zoomScalePageLayoutView="0" workbookViewId="0" topLeftCell="A31">
      <selection activeCell="D90" sqref="D90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3" t="s">
        <v>627</v>
      </c>
      <c r="B1" s="623"/>
      <c r="C1" s="623"/>
      <c r="D1" s="623"/>
      <c r="E1" s="623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4" t="str">
        <f>'[1]справка №1-БАЛАНС'!E3</f>
        <v>"СВИЛОЗА" АД</v>
      </c>
      <c r="C3" s="625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26"/>
      <c r="C5" s="627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208</v>
      </c>
      <c r="D16" s="439"/>
      <c r="E16" s="440">
        <f t="shared" si="0"/>
        <v>208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208</v>
      </c>
      <c r="D20" s="443">
        <f>D12+D16+D17</f>
        <v>0</v>
      </c>
      <c r="E20" s="448">
        <f>E12+E16+E17</f>
        <v>208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221</v>
      </c>
      <c r="D22" s="439"/>
      <c r="E22" s="440">
        <f t="shared" si="0"/>
        <v>221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30</v>
      </c>
      <c r="D25" s="446">
        <f>SUM(D26:D28)</f>
        <v>0</v>
      </c>
      <c r="E25" s="440">
        <f>SUM(E26:E28)</f>
        <v>30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30</v>
      </c>
      <c r="D27" s="439"/>
      <c r="E27" s="440">
        <f t="shared" si="0"/>
        <v>30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14629</v>
      </c>
      <c r="D29" s="439"/>
      <c r="E29" s="440">
        <f t="shared" si="0"/>
        <v>14629</v>
      </c>
      <c r="F29" s="441"/>
    </row>
    <row r="30" spans="1:6" ht="12">
      <c r="A30" s="444" t="s">
        <v>668</v>
      </c>
      <c r="B30" s="445" t="s">
        <v>669</v>
      </c>
      <c r="C30" s="439">
        <v>1589</v>
      </c>
      <c r="D30" s="439"/>
      <c r="E30" s="440">
        <f t="shared" si="0"/>
        <v>1589</v>
      </c>
      <c r="F30" s="441"/>
    </row>
    <row r="31" spans="1:6" ht="12">
      <c r="A31" s="444" t="s">
        <v>670</v>
      </c>
      <c r="B31" s="445" t="s">
        <v>671</v>
      </c>
      <c r="C31" s="439">
        <v>744</v>
      </c>
      <c r="D31" s="439"/>
      <c r="E31" s="440">
        <f t="shared" si="0"/>
        <v>744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2152</v>
      </c>
      <c r="D34" s="450">
        <f>SUM(D35:D38)</f>
        <v>0</v>
      </c>
      <c r="E34" s="451">
        <f>SUM(E35:E38)</f>
        <v>2152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2152</v>
      </c>
      <c r="D36" s="439"/>
      <c r="E36" s="440">
        <f t="shared" si="0"/>
        <v>2152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46">
        <v>292</v>
      </c>
      <c r="D39" s="450">
        <f>SUM(D40:D43)</f>
        <v>0</v>
      </c>
      <c r="E39" s="451">
        <f>SUM(E40:E43)</f>
        <v>292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292</v>
      </c>
      <c r="D43" s="439"/>
      <c r="E43" s="440">
        <f t="shared" si="0"/>
        <v>292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19436</v>
      </c>
      <c r="D44" s="443">
        <f>D25+D29+D30+D32+D31+D33+D34+D39</f>
        <v>0</v>
      </c>
      <c r="E44" s="448">
        <f>E25+E29+E30+E32+E31+E33+E34+E39</f>
        <v>19436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19865</v>
      </c>
      <c r="D45" s="452">
        <f>D44+D22+D20+D10</f>
        <v>0</v>
      </c>
      <c r="E45" s="448">
        <f>E44+E22+E20+E10</f>
        <v>19865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8695</v>
      </c>
      <c r="D53" s="452">
        <f>SUM(D54:D56)</f>
        <v>0</v>
      </c>
      <c r="E53" s="446">
        <f>C53-D53</f>
        <v>8695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v>8695</v>
      </c>
      <c r="D54" s="439"/>
      <c r="E54" s="446">
        <f>C54-D54</f>
        <v>8695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31125</v>
      </c>
      <c r="D57" s="452">
        <f>D58+D60</f>
        <v>0</v>
      </c>
      <c r="E57" s="446">
        <f t="shared" si="1"/>
        <v>31125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31125</v>
      </c>
      <c r="D58" s="439"/>
      <c r="E58" s="446">
        <f t="shared" si="1"/>
        <v>31125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f>139</f>
        <v>139</v>
      </c>
      <c r="D65" s="439"/>
      <c r="E65" s="446">
        <f t="shared" si="1"/>
        <v>139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39959</v>
      </c>
      <c r="D67" s="452">
        <f>D53+D57+D62+D63+D64+D65</f>
        <v>0</v>
      </c>
      <c r="E67" s="446">
        <f t="shared" si="1"/>
        <v>39959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f>1572</f>
        <v>1572</v>
      </c>
      <c r="D69" s="439"/>
      <c r="E69" s="446">
        <f t="shared" si="1"/>
        <v>1572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486</v>
      </c>
      <c r="D72" s="450">
        <f>SUM(D73:D75)</f>
        <v>486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486</v>
      </c>
      <c r="D75" s="439">
        <v>486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13809</v>
      </c>
      <c r="D76" s="452">
        <f>D77+D79</f>
        <v>13809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13809</v>
      </c>
      <c r="D77" s="439">
        <v>13809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8436</v>
      </c>
      <c r="D86" s="443">
        <f>SUM(D87:D91)+D95</f>
        <v>8436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/>
      <c r="D87" s="439"/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7303</v>
      </c>
      <c r="D88" s="439">
        <v>7303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183</v>
      </c>
      <c r="D89" s="439">
        <v>183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345</v>
      </c>
      <c r="D90" s="439">
        <v>345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481</v>
      </c>
      <c r="D91" s="452">
        <f>SUM(D92:D94)</f>
        <v>481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/>
      <c r="D92" s="439"/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13</v>
      </c>
      <c r="D93" s="439">
        <v>13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v>468</v>
      </c>
      <c r="D94" s="439">
        <v>468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124</v>
      </c>
      <c r="D95" s="439">
        <v>124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v>1068</v>
      </c>
      <c r="D96" s="439">
        <v>1068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23799</v>
      </c>
      <c r="D97" s="443">
        <f>D86+D81+D76+D72+D96</f>
        <v>23799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65330</v>
      </c>
      <c r="D98" s="443">
        <f>D97+D69+D67</f>
        <v>23799</v>
      </c>
      <c r="E98" s="443">
        <f>E97+E69+E67</f>
        <v>41531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28" t="s">
        <v>798</v>
      </c>
      <c r="B108" s="628"/>
      <c r="C108" s="628"/>
      <c r="D108" s="628"/>
      <c r="E108" s="628"/>
      <c r="F108" s="628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29" t="s">
        <v>877</v>
      </c>
      <c r="B110" s="629"/>
      <c r="C110" s="629" t="s">
        <v>799</v>
      </c>
      <c r="D110" s="629"/>
      <c r="E110" s="629"/>
      <c r="F110" s="629"/>
    </row>
    <row r="111" spans="1:6" ht="12">
      <c r="A111" s="583">
        <f>'справка №1-БАЛАНС'!A98</f>
        <v>41604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2" t="s">
        <v>800</v>
      </c>
      <c r="D112" s="622"/>
      <c r="E112" s="622"/>
      <c r="F112" s="622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9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1" t="str">
        <f>'[1]справка №1-БАЛАНС'!E3</f>
        <v>"СВИЛОЗА" АД</v>
      </c>
      <c r="C4" s="631"/>
      <c r="D4" s="631"/>
      <c r="E4" s="631"/>
      <c r="F4" s="631"/>
      <c r="G4" s="632" t="s">
        <v>2</v>
      </c>
      <c r="H4" s="632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3"/>
      <c r="C6" s="633"/>
      <c r="D6" s="633"/>
      <c r="E6" s="633"/>
      <c r="F6" s="633"/>
      <c r="G6" s="634" t="s">
        <v>3</v>
      </c>
      <c r="H6" s="635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36"/>
      <c r="C31" s="636"/>
      <c r="D31" s="531" t="s">
        <v>839</v>
      </c>
      <c r="E31" s="630"/>
      <c r="F31" s="630"/>
      <c r="G31" s="630"/>
      <c r="H31" s="532" t="s">
        <v>522</v>
      </c>
      <c r="I31" s="630"/>
      <c r="J31" s="630"/>
    </row>
    <row r="32" spans="1:9" s="508" customFormat="1" ht="12">
      <c r="A32" s="582">
        <f>'справка №1-БАЛАНС'!A98</f>
        <v>41604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37" t="str">
        <f>'[1]справка №1-БАЛАНС'!E3</f>
        <v>"СВИЛОЗА" АД</v>
      </c>
      <c r="C5" s="637"/>
      <c r="D5" s="637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38"/>
      <c r="C7" s="638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39" t="s">
        <v>871</v>
      </c>
      <c r="D149" s="639"/>
      <c r="E149" s="639"/>
      <c r="F149" s="639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39" t="s">
        <v>872</v>
      </c>
      <c r="D151" s="639"/>
      <c r="E151" s="639"/>
      <c r="F151" s="639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zoia</cp:lastModifiedBy>
  <cp:lastPrinted>2013-11-26T07:16:08Z</cp:lastPrinted>
  <dcterms:created xsi:type="dcterms:W3CDTF">2000-06-29T12:02:40Z</dcterms:created>
  <dcterms:modified xsi:type="dcterms:W3CDTF">2013-11-26T07:21:53Z</dcterms:modified>
  <cp:category/>
  <cp:version/>
  <cp:contentType/>
  <cp:contentStatus/>
</cp:coreProperties>
</file>