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<sst xmlns="http://schemas.openxmlformats.org/spreadsheetml/2006/main" count="1073" uniqueCount="880">
  <si>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</si>
  <si>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</si>
  <si>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</si>
  <si>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</si>
  <si>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</si>
  <si>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</si>
  <si>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</si>
  <si>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</si>
  <si>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</si>
  <si>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</si>
  <si>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</si>
  <si>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</si>
  <si>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</si>
  <si>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</si>
  <si>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</si>
  <si>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</si>
  <si>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</si>
  <si>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</si>
  <si>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</si>
  <si>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</si>
  <si>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</si>
  <si>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</si>
  <si>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</si>
  <si>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</si>
  <si>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</si>
  <si>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</si>
  <si>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</si>
  <si>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</si>
  <si>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</si>
  <si>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</si>
  <si>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</si>
  <si>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</si>
  <si>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</si>
  <si>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</si>
  <si>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</si>
  <si>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</si>
  <si>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</si>
  <si>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</si>
  <si>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</si>
  <si>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</si>
  <si>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</si>
  <si>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</si>
  <si>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</si>
  <si>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</si>
  <si>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</si>
  <si>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</si>
  <si>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</si>
  <si>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</si>
  <si>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</si>
  <si>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</si>
  <si>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</si>
  <si>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</si>
  <si>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</si>
  <si>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</si>
  <si>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</si>
  <si>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</si>
  <si>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</si>
  <si>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</si>
  <si>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</si>
  <si>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</si>
  <si>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</si>
  <si>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</si>
  <si>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</si>
  <si>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</si>
  <si>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</si>
  <si>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</si>
  <si>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</si>
  <si>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</si>
  <si>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</si>
  <si>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</si>
  <si>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</si>
  <si>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</si>
  <si>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</si>
  <si>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</si>
  <si>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</si>
  <si>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</si>
  <si>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</si>
  <si>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</si>
  <si>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</si>
  <si>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</si>
  <si>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</si>
  <si>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</si>
  <si>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</si>
  <si>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</si>
  <si>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</si>
  <si>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</si>
  <si>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</si>
  <si>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</si>
  <si>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</si>
  <si>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</si>
  <si>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</si>
  <si>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</si>
  <si>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</si>
  <si>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</si>
  <si>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</si>
  <si>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</si>
  <si>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</si>
  <si>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</si>
  <si>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</si>
  <si>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</si>
  <si>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</si>
  <si>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</si>
  <si>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</si>
  <si>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</si>
  <si>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</si>
  <si>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</si>
  <si>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</si>
  <si>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</si>
  <si>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</si>
  <si>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</si>
  <si>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</si>
  <si>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</si>
  <si>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</si>
  <si>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</si>
  <si>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</si>
  <si>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</si>
  <si>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</si>
  <si>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</si>
  <si>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</si>
  <si>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</si>
  <si>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</si>
  <si>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</si>
  <si>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</si>
  <si>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</si>
  <si>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</si>
  <si>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</si>
  <si>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</si>
  <si>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</si>
  <si>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</si>
  <si>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</si>
  <si>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</si>
  <si>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</si>
  <si>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</si>
  <si>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</si>
  <si>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</si>
  <si>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</si>
  <si>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</si>
  <si>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</si>
  <si>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</si>
  <si>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</si>
  <si>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</si>
  <si>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</si>
  <si>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</si>
  <si>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</si>
  <si>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</si>
  <si>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</si>
  <si>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</si>
  <si>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</si>
  <si>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</si>
  <si>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</si>
  <si>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</si>
  <si>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</si>
  <si>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</si>
  <si>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</si>
  <si>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</si>
  <si>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</si>
  <si>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</si>
  <si>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</si>
  <si>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</si>
  <si>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</si>
  <si>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</si>
  <si>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</si>
  <si>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</si>
  <si>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</si>
  <si>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</si>
  <si>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</si>
  <si>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</si>
  <si>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</si>
  <si>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</si>
  <si>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</si>
  <si>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</si>
  <si>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</si>
  <si>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</si>
  <si>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</si>
  <si>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</si>
  <si>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</si>
  <si>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</si>
  <si>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</si>
  <si>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</si>
  <si>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</si>
  <si>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</si>
  <si>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</si>
  <si>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</si>
  <si>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</si>
  <si>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</si>
  <si>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</si>
  <si>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</si>
  <si>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</si>
  <si>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</si>
  <si>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</si>
  <si>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</si>
  <si>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</si>
  <si>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</si>
  <si>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</si>
  <si>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</si>
  <si>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</si>
  <si>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</si>
  <si>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</si>
  <si>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</si>
  <si>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</si>
  <si>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</si>
  <si>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</si>
  <si>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</si>
  <si>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</si>
  <si>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</si>
  <si>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</si>
  <si>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</si>
  <si>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</si>
  <si>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</si>
  <si>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</si>
  <si>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</si>
  <si>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</si>
  <si>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</si>
  <si>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</si>
  <si>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</si>
  <si>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</si>
  <si>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</si>
  <si>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</si>
  <si>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</si>
  <si>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</si>
  <si>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</si>
  <si>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</si>
  <si>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</si>
  <si>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</si>
  <si>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</si>
  <si>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</si>
  <si>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</si>
  <si>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</si>
  <si>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</si>
  <si>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</si>
  <si>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</si>
  <si>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</si>
  <si>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</si>
  <si>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</si>
  <si>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</si>
  <si>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</si>
  <si>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</si>
  <si>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</si>
  <si>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</si>
  <si>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</si>
  <si>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</si>
  <si>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</si>
  <si>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</si>
  <si>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</si>
  <si>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</si>
  <si>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</si>
  <si>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</si>
  <si>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</si>
  <si>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</si>
  <si>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</si>
  <si>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</si>
  <si>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</si>
  <si>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</si>
  <si>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</si>
  <si>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</si>
  <si>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</si>
  <si>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</si>
  <si>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</si>
  <si>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</si>
  <si>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</si>
  <si>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</si>
  <si>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</si>
  <si>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</si>
  <si>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</si>
  <si>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</si>
  <si>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</si>
  <si>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</si>
  <si>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</si>
  <si>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</si>
  <si>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</si>
  <si>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</si>
  <si>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</si>
  <si>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</si>
  <si>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</si>
  <si>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</si>
  <si>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</si>
  <si>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</si>
  <si>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</si>
  <si>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</si>
  <si>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</si>
  <si>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</si>
  <si>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</si>
  <si>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</si>
  <si>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</si>
  <si>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</si>
  <si>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</si>
  <si>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</si>
  <si>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</si>
  <si>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</si>
  <si>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</si>
  <si>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</si>
  <si>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</si>
  <si>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</si>
  <si>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</si>
  <si>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</si>
  <si>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</si>
  <si>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</si>
  <si>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</si>
  <si>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</si>
  <si>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</si>
  <si>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</si>
  <si>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</si>
  <si>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</si>
  <si>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</si>
  <si>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</si>
  <si>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</si>
  <si>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</si>
  <si>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</si>
  <si>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</si>
  <si>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</si>
  <si>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</si>
  <si>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</si>
  <si>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</si>
  <si>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</si>
  <si>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</si>
  <si>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</si>
  <si>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</si>
  <si>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</si>
  <si>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</si>
  <si>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</si>
  <si>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</si>
  <si>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</si>
  <si>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</si>
  <si>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</si>
  <si>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</si>
  <si>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</si>
  <si>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</si>
  <si>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</si>
  <si>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</si>
  <si>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</si>
  <si>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</si>
  <si>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</si>
  <si>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</si>
  <si>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</si>
  <si>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</si>
  <si>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</si>
  <si>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</si>
  <si>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</si>
  <si>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</si>
  <si>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</si>
  <si>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</si>
  <si>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</si>
  <si>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</si>
  <si>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</si>
  <si>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</si>
  <si>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</si>
  <si>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</si>
  <si>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</si>
  <si>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</si>
  <si>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</si>
  <si>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</si>
  <si>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</si>
  <si>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</si>
  <si>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</si>
  <si>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</si>
  <si>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</si>
  <si>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</si>
  <si>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</si>
  <si>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</si>
  <si>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</si>
  <si>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</si>
  <si>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</si>
  <si>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</si>
  <si>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</si>
  <si>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</si>
  <si>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</si>
  <si>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</si>
  <si>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</si>
  <si>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</si>
  <si>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</si>
  <si>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</si>
  <si>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</si>
  <si>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</si>
  <si>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</si>
  <si>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</si>
  <si>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</si>
  <si>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</si>
  <si>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</si>
  <si>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</si>
  <si>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</si>
  <si>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</si>
  <si>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</si>
  <si>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</si>
  <si>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</si>
  <si>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</si>
  <si>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</si>
  <si>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</si>
  <si>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</si>
  <si>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</si>
  <si>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</si>
  <si>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</si>
  <si>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</si>
  <si>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</si>
  <si>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</si>
  <si>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</si>
  <si>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</si>
  <si>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</si>
  <si>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</si>
  <si>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</si>
  <si>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</si>
  <si>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</si>
  <si>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</si>
  <si>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</si>
  <si>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</si>
  <si>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</si>
  <si>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</si>
  <si>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</si>
  <si>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</si>
  <si>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</si>
  <si>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</si>
  <si>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</si>
  <si>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</si>
  <si>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</si>
  <si>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</si>
  <si>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</si>
  <si>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</si>
  <si>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</si>
  <si>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</si>
  <si>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</si>
  <si>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</si>
  <si>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</si>
  <si>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</si>
  <si>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</si>
  <si>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</si>
  <si>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</si>
  <si>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</si>
  <si>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</si>
  <si>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</si>
  <si>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</si>
  <si>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</si>
  <si>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</si>
  <si>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</si>
  <si>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</si>
  <si>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</si>
  <si>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</si>
  <si>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</si>
  <si>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</si>
  <si>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</si>
  <si>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</si>
  <si>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</si>
  <si>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</si>
  <si>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</si>
  <si>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</si>
  <si>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</si>
  <si>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</si>
  <si>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</si>
  <si>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</si>
  <si>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</si>
  <si>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</si>
  <si>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</si>
  <si>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</si>
  <si>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</si>
  <si>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</si>
  <si>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</si>
  <si>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</si>
  <si>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</si>
  <si>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</si>
  <si>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</si>
  <si>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</si>
  <si>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</si>
  <si>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</si>
  <si>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</si>
  <si>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</si>
  <si>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</si>
  <si>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</si>
  <si>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</si>
  <si>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</si>
  <si>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</si>
  <si>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</si>
  <si>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</si>
  <si>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</si>
  <si>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</si>
  <si>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</si>
  <si>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</si>
  <si>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</si>
  <si>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</si>
  <si>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</si>
  <si>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</si>
  <si>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</si>
  <si>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</si>
  <si>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</si>
  <si>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</si>
  <si>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</si>
  <si>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</si>
  <si>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</si>
  <si>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</si>
  <si>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</si>
  <si>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</si>
  <si>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</si>
  <si>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</si>
  <si>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</si>
  <si>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</si>
  <si>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</si>
  <si>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</si>
  <si>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</si>
  <si>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</si>
  <si>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</si>
  <si>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</si>
  <si>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</si>
  <si>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</si>
  <si>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</si>
  <si>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</si>
  <si>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</si>
  <si>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</si>
  <si>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</si>
  <si>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</si>
  <si>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</si>
  <si>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</si>
  <si>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</si>
  <si>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</si>
  <si>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</si>
  <si>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</si>
  <si>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</si>
  <si>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</si>
  <si>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</si>
  <si>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</si>
  <si>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</si>
  <si>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</si>
  <si>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</si>
  <si>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</si>
  <si>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</si>
  <si>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</si>
  <si>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</si>
  <si>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</si>
  <si>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</si>
  <si>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</si>
  <si>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</si>
  <si>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</si>
  <si>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</si>
  <si>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</si>
  <si>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</si>
  <si>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</si>
  <si>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</si>
  <si>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</si>
  <si>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</si>
  <si>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</si>
  <si>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</si>
  <si>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</si>
  <si>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</si>
  <si>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</si>
  <si>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</si>
  <si>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</si>
  <si>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</si>
  <si>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</si>
  <si>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</si>
  <si>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</si>
  <si>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</si>
  <si>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</si>
  <si>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</si>
  <si>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</si>
  <si>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</si>
  <si>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</si>
  <si>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</si>
  <si>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</si>
  <si>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</si>
  <si>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</si>
  <si>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</si>
  <si>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</si>
  <si>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</si>
  <si>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</si>
  <si>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</si>
  <si>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</si>
  <si>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</si>
  <si>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</si>
  <si>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</si>
  <si>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</si>
  <si>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</si>
  <si>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</si>
  <si>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</si>
  <si>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</si>
  <si>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</si>
  <si>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</si>
  <si>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</si>
  <si>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</si>
  <si>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</si>
  <si>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</si>
  <si>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</si>
  <si>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</si>
  <si>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</si>
  <si>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</si>
  <si>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</si>
  <si>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</si>
  <si>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</si>
  <si>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</si>
  <si>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</si>
  <si>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</si>
  <si>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</si>
  <si>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</si>
  <si>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</si>
  <si>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</si>
  <si>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</si>
  <si>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</si>
  <si>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</si>
  <si>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</si>
  <si>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</si>
  <si>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</si>
  <si>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</si>
  <si>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</si>
  <si>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</si>
  <si>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</si>
  <si>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</si>
  <si>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</si>
  <si>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</si>
  <si>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</si>
  <si>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</si>
  <si>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</si>
  <si>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</si>
  <si>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</si>
  <si>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</si>
  <si>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</si>
  <si>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</si>
  <si>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</si>
  <si>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</si>
  <si>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</si>
  <si>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</si>
  <si>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</si>
  <si>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</si>
  <si>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</si>
  <si>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</si>
  <si>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</si>
  <si>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</si>
  <si>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</si>
  <si>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</si>
  <si>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</si>
  <si>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</si>
  <si>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</si>
  <si>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</si>
  <si>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</si>
  <si>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</si>
  <si>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</si>
  <si>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</si>
  <si>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</si>
  <si>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</si>
  <si>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</si>
  <si>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</si>
  <si>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</si>
  <si>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</si>
  <si>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</si>
  <si>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</si>
  <si>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</si>
  <si>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</si>
  <si>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</si>
  <si>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</si>
  <si>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</si>
  <si>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</si>
  <si>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</si>
  <si>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</si>
  <si>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</si>
  <si>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</si>
  <si>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</si>
  <si>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</si>
  <si>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</si>
  <si>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</si>
  <si>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</si>
  <si>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</si>
  <si>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</si>
  <si>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</si>
  <si>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</si>
  <si>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</si>
  <si>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</si>
  <si>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</si>
  <si>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</si>
  <si>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</si>
  <si>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</si>
  <si>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</si>
  <si>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</si>
  <si>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</si>
  <si>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</si>
  <si>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</si>
  <si>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</si>
  <si>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</si>
  <si>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</si>
  <si>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</si>
  <si>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</si>
  <si>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</si>
  <si>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</si>
  <si>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</si>
  <si>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</si>
  <si>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</si>
  <si>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</si>
  <si>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</si>
  <si>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</si>
  <si>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</si>
  <si>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</si>
  <si>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</si>
  <si>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</si>
  <si>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</si>
  <si>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</si>
  <si>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</si>
  <si>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</si>
  <si>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</si>
  <si>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</si>
  <si>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</si>
  <si>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</si>
  <si>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</si>
  <si>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</si>
  <si>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</si>
  <si>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</si>
  <si>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</si>
  <si>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</si>
  <si>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</si>
  <si>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</si>
  <si>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</si>
  <si>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</si>
  <si>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</si>
  <si>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</si>
  <si>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</si>
  <si>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</si>
  <si>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</si>
  <si>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</si>
  <si>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</si>
  <si>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</si>
  <si>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</si>
  <si>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</si>
  <si>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</si>
  <si>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</si>
  <si>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</si>
  <si>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</si>
  <si>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</si>
  <si>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</si>
  <si>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</si>
  <si>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</si>
  <si>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</si>
  <si>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</si>
  <si>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</si>
  <si>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</si>
  <si>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</si>
  <si>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</si>
  <si>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</si>
  <si>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</si>
  <si>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</si>
  <si>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</si>
  <si>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</si>
  <si>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</si>
  <si>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</si>
  <si>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</si>
  <si>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</si>
  <si>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</si>
  <si>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</si>
  <si>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</si>
  <si>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</si>
  <si>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</si>
  <si>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</si>
  <si>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</si>
  <si>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</si>
  <si>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</si>
  <si>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</si>
  <si>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</si>
  <si>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</si>
  <si>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</si>
  <si>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</si>
  <si>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</si>
  <si>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</si>
  <si>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</si>
  <si>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</si>
  <si>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</si>
  <si>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</si>
  <si>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</si>
  <si>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</si>
  <si>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</si>
  <si>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</si>
  <si>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</si>
  <si>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</si>
  <si>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</si>
  <si>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</si>
  <si>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</si>
  <si>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</si>
  <si>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</si>
  <si>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</si>
  <si>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</si>
  <si>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</si>
  <si>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</si>
  <si>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</si>
  <si>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</si>
  <si>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</si>
  <si>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</si>
  <si>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</si>
  <si>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</si>
  <si>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</si>
  <si>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</si>
  <si>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</si>
  <si>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</si>
  <si>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</si>
  <si>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</si>
  <si>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</si>
  <si>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</si>
  <si>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</si>
  <si>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</si>
  <si>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</si>
  <si>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</si>
  <si>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</si>
  <si>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</si>
  <si>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</si>
  <si>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</si>
  <si>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</si>
  <si>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</si>
  <si>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</si>
  <si>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</si>
  <si>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</si>
  <si>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</si>
  <si>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</si>
  <si>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</si>
  <si>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</si>
  <si>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</si>
  <si>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</si>
  <si>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</si>
  <si>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</si>
  <si>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</si>
  <si>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</si>
  <si>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</si>
  <si>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</si>
  <si>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</si>
  <si>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</si>
  <si>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</si>
  <si>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</si>
  <si>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</si>
  <si>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</si>
  <si>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</si>
  <si>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</si>
  <si>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</si>
  <si>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</si>
  <si>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</si>
  <si>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</si>
  <si>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</si>
  <si>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</si>
  <si>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</si>
  <si>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</si>
  <si>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</si>
  <si>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</si>
  <si>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</si>
  <si>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</si>
  <si>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</si>
  <si>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</si>
  <si>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</si>
  <si>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</si>
  <si>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</si>
  <si>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</si>
  <si>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</si>
  <si>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</si>
  <si>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</si>
  <si>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</si>
  <si>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</si>
  <si>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</si>
  <si>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</si>
  <si>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</si>
  <si>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</si>
  <si>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</si>
  <si>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</si>
  <si>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</si>
  <si>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</si>
  <si>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</si>
  <si>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</si>
  <si>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</si>
  <si>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</si>
  <si>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</si>
  <si>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</si>
  <si>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</si>
  <si>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</si>
  <si>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</si>
  <si>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</si>
  <si>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</si>
  <si>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</si>
  <si>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</si>
  <si>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</si>
  <si>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</si>
  <si>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</si>
  <si>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</si>
  <si>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</si>
  <si>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</si>
  <si>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</si>
  <si>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</si>
  <si>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</si>
  <si>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</si>
  <si>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</si>
  <si>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</si>
  <si>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</si>
  <si>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</si>
  <si>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съставяне:26.04.2010</t>
  </si>
  <si>
    <t xml:space="preserve">Дата  на съставяне:  26.04.2010                                                                                     </t>
  </si>
  <si>
    <t xml:space="preserve">Дата на съставяне:  26.04.2010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</si>
</sst>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1">
      <selection activeCell="D95" sqref="D9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814191256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>
        <v>380</v>
      </c>
    </row>
    <row r="5" spans="1:8" ht="15">
      <c r="A5" s="581" t="s">
        <v>5</v>
      </c>
      <c r="B5" s="582"/>
      <c r="C5" s="582"/>
      <c r="D5" s="582"/>
      <c r="E5" s="505">
        <v>40268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5">
      <c r="A12" s="235" t="s">
        <v>24</v>
      </c>
      <c r="B12" s="241" t="s">
        <v>25</v>
      </c>
      <c r="C12" s="151">
        <v>1523</v>
      </c>
      <c r="D12" s="151">
        <v>1560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5">
      <c r="A13" s="235" t="s">
        <v>28</v>
      </c>
      <c r="B13" s="241" t="s">
        <v>29</v>
      </c>
      <c r="C13" s="151">
        <v>390</v>
      </c>
      <c r="D13" s="151">
        <v>455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499</v>
      </c>
      <c r="D14" s="151">
        <v>507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173</v>
      </c>
      <c r="D15" s="151">
        <v>241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35</v>
      </c>
      <c r="D17" s="151">
        <v>35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2905</v>
      </c>
      <c r="D19" s="155">
        <f>SUM(D11:D18)</f>
        <v>3083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863</v>
      </c>
      <c r="H20" s="158">
        <v>863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2</v>
      </c>
      <c r="D23" s="151">
        <v>2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319</v>
      </c>
      <c r="D24" s="151">
        <v>328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1081</v>
      </c>
      <c r="H25" s="154">
        <f>H19+H20+H21</f>
        <v>1081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59</v>
      </c>
      <c r="D26" s="151">
        <v>65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380</v>
      </c>
      <c r="D27" s="155">
        <f>SUM(D23:D26)</f>
        <v>395</v>
      </c>
      <c r="E27" s="253" t="s">
        <v>83</v>
      </c>
      <c r="F27" s="242" t="s">
        <v>84</v>
      </c>
      <c r="G27" s="154">
        <f>SUM(G28:G30)</f>
        <v>-4077</v>
      </c>
      <c r="H27" s="154">
        <f>SUM(H28:H30)</f>
        <v>-1673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>
        <v>78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-4155</v>
      </c>
      <c r="H29" s="316">
        <v>-1751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-399</v>
      </c>
      <c r="H32" s="316">
        <v>-2404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-4476</v>
      </c>
      <c r="H33" s="154">
        <f>H27+H31+H32</f>
        <v>-4077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-2073</v>
      </c>
      <c r="H36" s="154">
        <f>H25+H17+H33</f>
        <v>-1674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55</v>
      </c>
      <c r="D47" s="151">
        <v>57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232</v>
      </c>
      <c r="H48" s="152">
        <v>328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10989</v>
      </c>
      <c r="H49" s="154">
        <f>SUM(H43:H48)</f>
        <v>11085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55</v>
      </c>
      <c r="D51" s="155">
        <f>SUM(D47:D50)</f>
        <v>57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146</v>
      </c>
      <c r="D54" s="151">
        <v>146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6912</v>
      </c>
      <c r="D55" s="155">
        <f>D19+D20+D21+D27+D32+D45+D51+D53+D54</f>
        <v>7107</v>
      </c>
      <c r="E55" s="237" t="s">
        <v>172</v>
      </c>
      <c r="F55" s="261" t="s">
        <v>173</v>
      </c>
      <c r="G55" s="154">
        <f>G49+G51+G52+G53+G54</f>
        <v>10989</v>
      </c>
      <c r="H55" s="154">
        <f>H49+H51+H52+H53+H54</f>
        <v>11085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951</v>
      </c>
      <c r="D58" s="151">
        <v>1036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94</v>
      </c>
      <c r="D59" s="151">
        <v>102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752</v>
      </c>
      <c r="D61" s="151">
        <v>742</v>
      </c>
      <c r="E61" s="243" t="s">
        <v>189</v>
      </c>
      <c r="F61" s="272" t="s">
        <v>190</v>
      </c>
      <c r="G61" s="154">
        <f>SUM(G62:G68)</f>
        <v>3431</v>
      </c>
      <c r="H61" s="154">
        <f>SUM(H62:H68)</f>
        <v>2933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321</v>
      </c>
      <c r="H62" s="152">
        <v>221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80</v>
      </c>
      <c r="H63" s="152">
        <v>70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1797</v>
      </c>
      <c r="D64" s="155">
        <f>SUM(D58:D63)</f>
        <v>1880</v>
      </c>
      <c r="E64" s="237" t="s">
        <v>200</v>
      </c>
      <c r="F64" s="242" t="s">
        <v>201</v>
      </c>
      <c r="G64" s="152">
        <v>1950</v>
      </c>
      <c r="H64" s="152">
        <v>1825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787</v>
      </c>
      <c r="H66" s="152">
        <v>589</v>
      </c>
    </row>
    <row r="67" spans="1:8" ht="15">
      <c r="A67" s="235" t="s">
        <v>207</v>
      </c>
      <c r="B67" s="241" t="s">
        <v>208</v>
      </c>
      <c r="C67" s="151">
        <v>21</v>
      </c>
      <c r="D67" s="151">
        <v>42</v>
      </c>
      <c r="E67" s="237" t="s">
        <v>209</v>
      </c>
      <c r="F67" s="242" t="s">
        <v>210</v>
      </c>
      <c r="G67" s="152">
        <v>138</v>
      </c>
      <c r="H67" s="152">
        <v>100</v>
      </c>
    </row>
    <row r="68" spans="1:8" ht="15">
      <c r="A68" s="235" t="s">
        <v>211</v>
      </c>
      <c r="B68" s="241" t="s">
        <v>212</v>
      </c>
      <c r="C68" s="151">
        <v>403</v>
      </c>
      <c r="D68" s="151">
        <v>329</v>
      </c>
      <c r="E68" s="237" t="s">
        <v>213</v>
      </c>
      <c r="F68" s="242" t="s">
        <v>214</v>
      </c>
      <c r="G68" s="152">
        <v>155</v>
      </c>
      <c r="H68" s="152">
        <v>128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262</v>
      </c>
      <c r="H69" s="152">
        <v>242</v>
      </c>
    </row>
    <row r="70" spans="1:8" ht="15">
      <c r="A70" s="235" t="s">
        <v>218</v>
      </c>
      <c r="B70" s="241" t="s">
        <v>219</v>
      </c>
      <c r="C70" s="151">
        <v>1815</v>
      </c>
      <c r="D70" s="151">
        <v>1815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3693</v>
      </c>
      <c r="H71" s="161">
        <f>H59+H60+H61+H69+H70</f>
        <v>3175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1051</v>
      </c>
      <c r="D74" s="151">
        <v>1051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3290</v>
      </c>
      <c r="D75" s="155">
        <f>SUM(D67:D74)</f>
        <v>3237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3693</v>
      </c>
      <c r="H79" s="162">
        <f>H71+H74+H75+H76</f>
        <v>3175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609</v>
      </c>
      <c r="D87" s="151">
        <v>347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610</v>
      </c>
      <c r="D91" s="155">
        <f>SUM(D87:D90)</f>
        <v>362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5697</v>
      </c>
      <c r="D93" s="155">
        <f>D64+D75+D84+D91+D92</f>
        <v>5479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12609</v>
      </c>
      <c r="D94" s="164">
        <f>D93+D55</f>
        <v>12586</v>
      </c>
      <c r="E94" s="449" t="s">
        <v>270</v>
      </c>
      <c r="F94" s="289" t="s">
        <v>271</v>
      </c>
      <c r="G94" s="165">
        <f>G36+G39+G55+G79</f>
        <v>12609</v>
      </c>
      <c r="H94" s="165">
        <f>H36+H39+H55+H79</f>
        <v>12586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80" zoomScaleNormal="80" workbookViewId="0" topLeftCell="A1">
      <selection activeCell="D52" sqref="D5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"БАЛКАНКАР-ЗАРЯ" АД </v>
      </c>
      <c r="C2" s="590"/>
      <c r="D2" s="590"/>
      <c r="E2" s="590"/>
      <c r="F2" s="577" t="s">
        <v>2</v>
      </c>
      <c r="G2" s="577"/>
      <c r="H2" s="526">
        <f>'справка №1-БАЛАНС'!H3</f>
        <v>814191256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76">
        <f>'справка №1-БАЛАНС'!E5</f>
        <v>40268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504</v>
      </c>
      <c r="D9" s="46">
        <v>288</v>
      </c>
      <c r="E9" s="298" t="s">
        <v>285</v>
      </c>
      <c r="F9" s="549" t="s">
        <v>286</v>
      </c>
      <c r="G9" s="550">
        <v>805</v>
      </c>
      <c r="H9" s="550">
        <v>544</v>
      </c>
    </row>
    <row r="10" spans="1:8" ht="12">
      <c r="A10" s="298" t="s">
        <v>287</v>
      </c>
      <c r="B10" s="299" t="s">
        <v>288</v>
      </c>
      <c r="C10" s="46">
        <v>125</v>
      </c>
      <c r="D10" s="46">
        <v>292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149</v>
      </c>
      <c r="D11" s="46">
        <v>146</v>
      </c>
      <c r="E11" s="300" t="s">
        <v>293</v>
      </c>
      <c r="F11" s="549" t="s">
        <v>294</v>
      </c>
      <c r="G11" s="550">
        <v>8</v>
      </c>
      <c r="H11" s="550">
        <v>36</v>
      </c>
    </row>
    <row r="12" spans="1:8" ht="12">
      <c r="A12" s="298" t="s">
        <v>295</v>
      </c>
      <c r="B12" s="299" t="s">
        <v>296</v>
      </c>
      <c r="C12" s="46">
        <v>247</v>
      </c>
      <c r="D12" s="46">
        <v>268</v>
      </c>
      <c r="E12" s="300" t="s">
        <v>78</v>
      </c>
      <c r="F12" s="549" t="s">
        <v>297</v>
      </c>
      <c r="G12" s="550">
        <v>97</v>
      </c>
      <c r="H12" s="550">
        <v>51</v>
      </c>
    </row>
    <row r="13" spans="1:18" ht="12">
      <c r="A13" s="298" t="s">
        <v>298</v>
      </c>
      <c r="B13" s="299" t="s">
        <v>299</v>
      </c>
      <c r="C13" s="46">
        <v>39</v>
      </c>
      <c r="D13" s="46">
        <v>42</v>
      </c>
      <c r="E13" s="301" t="s">
        <v>51</v>
      </c>
      <c r="F13" s="551" t="s">
        <v>300</v>
      </c>
      <c r="G13" s="548">
        <f>SUM(G9:G12)</f>
        <v>910</v>
      </c>
      <c r="H13" s="548">
        <f>SUM(H9:H12)</f>
        <v>631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31</v>
      </c>
      <c r="D14" s="46">
        <v>26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</v>
      </c>
      <c r="D15" s="47">
        <v>-208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14</v>
      </c>
      <c r="D16" s="47">
        <v>103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1106</v>
      </c>
      <c r="D19" s="49">
        <f>SUM(D9:D15)+D16</f>
        <v>957</v>
      </c>
      <c r="E19" s="304" t="s">
        <v>317</v>
      </c>
      <c r="F19" s="552" t="s">
        <v>318</v>
      </c>
      <c r="G19" s="550"/>
      <c r="H19" s="550">
        <v>46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203</v>
      </c>
      <c r="D22" s="46">
        <v>201</v>
      </c>
      <c r="E22" s="304" t="s">
        <v>326</v>
      </c>
      <c r="F22" s="552" t="s">
        <v>327</v>
      </c>
      <c r="G22" s="550">
        <v>9</v>
      </c>
      <c r="H22" s="550">
        <v>12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6</v>
      </c>
      <c r="D24" s="46">
        <v>6</v>
      </c>
      <c r="E24" s="301" t="s">
        <v>103</v>
      </c>
      <c r="F24" s="554" t="s">
        <v>334</v>
      </c>
      <c r="G24" s="548">
        <f>SUM(G19:G23)</f>
        <v>9</v>
      </c>
      <c r="H24" s="548">
        <f>SUM(H19:H23)</f>
        <v>58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</v>
      </c>
      <c r="D25" s="46">
        <v>71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212</v>
      </c>
      <c r="D26" s="49">
        <f>SUM(D22:D25)</f>
        <v>278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1318</v>
      </c>
      <c r="D28" s="50">
        <f>D26+D19</f>
        <v>1235</v>
      </c>
      <c r="E28" s="127" t="s">
        <v>339</v>
      </c>
      <c r="F28" s="554" t="s">
        <v>340</v>
      </c>
      <c r="G28" s="548">
        <f>G13+G15+G24</f>
        <v>919</v>
      </c>
      <c r="H28" s="548">
        <f>H13+H15+H24</f>
        <v>689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399</v>
      </c>
      <c r="H30" s="53">
        <f>IF((D28-H28)&gt;0,D28-H28,0)</f>
        <v>546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1318</v>
      </c>
      <c r="D33" s="49">
        <f>D28+D31+D32</f>
        <v>1235</v>
      </c>
      <c r="E33" s="127" t="s">
        <v>353</v>
      </c>
      <c r="F33" s="554" t="s">
        <v>354</v>
      </c>
      <c r="G33" s="53">
        <f>G32+G31+G28</f>
        <v>919</v>
      </c>
      <c r="H33" s="53">
        <f>H32+H31+H28</f>
        <v>689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399</v>
      </c>
      <c r="H34" s="548">
        <f>IF((D33-H33)&gt;0,D33-H33,0)</f>
        <v>546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399</v>
      </c>
      <c r="H39" s="559">
        <f>IF(H34&gt;0,IF(D35+H34&lt;0,0,D35+H34),IF(D34-D35&lt;0,D35-D34,0))</f>
        <v>546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399</v>
      </c>
      <c r="H41" s="52">
        <f>IF(D39=0,IF(H39-H40&gt;0,H39-H40+D40,0),IF(D39-D40&lt;0,D40-D39+H40,0))</f>
        <v>546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1318</v>
      </c>
      <c r="D42" s="53">
        <f>D33+D35+D39</f>
        <v>1235</v>
      </c>
      <c r="E42" s="128" t="s">
        <v>380</v>
      </c>
      <c r="F42" s="129" t="s">
        <v>381</v>
      </c>
      <c r="G42" s="53">
        <f>G39+G33</f>
        <v>1318</v>
      </c>
      <c r="H42" s="53">
        <f>H39+H33</f>
        <v>1235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40294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40268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733</v>
      </c>
      <c r="D10" s="54">
        <v>592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-534</v>
      </c>
      <c r="D11" s="54">
        <v>-680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-17</v>
      </c>
      <c r="D13" s="54">
        <v>-380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-14</v>
      </c>
      <c r="D14" s="54">
        <v>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3</v>
      </c>
      <c r="D18" s="54">
        <v>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66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171</v>
      </c>
      <c r="D20" s="55">
        <f>SUM(D10:D19)</f>
        <v>-378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</v>
      </c>
      <c r="D22" s="54">
        <v>-55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-38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-35</v>
      </c>
      <c r="D32" s="55">
        <f>SUM(D22:D31)</f>
        <v>-55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311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-196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</v>
      </c>
      <c r="D41" s="54">
        <v>475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112</v>
      </c>
      <c r="D42" s="55">
        <f>SUM(D34:D41)</f>
        <v>475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248</v>
      </c>
      <c r="D43" s="55">
        <f>D42+D32+D20</f>
        <v>42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362</v>
      </c>
      <c r="D44" s="132">
        <v>16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610</v>
      </c>
      <c r="D45" s="55">
        <f>D44+D43</f>
        <v>58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610</v>
      </c>
      <c r="D46" s="56">
        <v>58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 t="s">
        <v>876</v>
      </c>
      <c r="B50" s="436" t="s">
        <v>382</v>
      </c>
      <c r="C50" s="579"/>
      <c r="D50" s="579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40268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863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78</v>
      </c>
      <c r="J11" s="58">
        <f>'справка №1-БАЛАНС'!H29+'справка №1-БАЛАНС'!H32</f>
        <v>-4155</v>
      </c>
      <c r="K11" s="60"/>
      <c r="L11" s="344">
        <f>SUM(C11:K11)</f>
        <v>-1674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863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78</v>
      </c>
      <c r="J15" s="61">
        <f t="shared" si="2"/>
        <v>-4155</v>
      </c>
      <c r="K15" s="61">
        <f t="shared" si="2"/>
        <v>0</v>
      </c>
      <c r="L15" s="344">
        <f t="shared" si="1"/>
        <v>-1674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-399</v>
      </c>
      <c r="K16" s="60"/>
      <c r="L16" s="344">
        <f t="shared" si="1"/>
        <v>-399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-2</v>
      </c>
      <c r="F28" s="60"/>
      <c r="G28" s="60"/>
      <c r="H28" s="60"/>
      <c r="I28" s="60"/>
      <c r="J28" s="60">
        <v>-98</v>
      </c>
      <c r="K28" s="60"/>
      <c r="L28" s="344">
        <f t="shared" si="1"/>
        <v>-100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861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-4652</v>
      </c>
      <c r="K29" s="59">
        <f t="shared" si="6"/>
        <v>0</v>
      </c>
      <c r="L29" s="344">
        <f t="shared" si="1"/>
        <v>-2173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861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-4652</v>
      </c>
      <c r="K32" s="59">
        <f t="shared" si="7"/>
        <v>0</v>
      </c>
      <c r="L32" s="344">
        <f t="shared" si="1"/>
        <v>-2173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"БАЛКАНКАР-ЗАРЯ" АД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40268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3660</v>
      </c>
      <c r="E10" s="189"/>
      <c r="F10" s="189"/>
      <c r="G10" s="74">
        <f aca="true" t="shared" si="2" ref="G10:G39">D10+E10-F10</f>
        <v>3660</v>
      </c>
      <c r="H10" s="65"/>
      <c r="I10" s="65"/>
      <c r="J10" s="74">
        <f aca="true" t="shared" si="3" ref="J10:J39">G10+H10-I10</f>
        <v>3660</v>
      </c>
      <c r="K10" s="65">
        <v>2100</v>
      </c>
      <c r="L10" s="65">
        <v>37</v>
      </c>
      <c r="M10" s="65"/>
      <c r="N10" s="74">
        <f aca="true" t="shared" si="4" ref="N10:N39">K10+L10-M10</f>
        <v>2137</v>
      </c>
      <c r="O10" s="65"/>
      <c r="P10" s="65"/>
      <c r="Q10" s="74">
        <f t="shared" si="0"/>
        <v>2137</v>
      </c>
      <c r="R10" s="74">
        <f t="shared" si="1"/>
        <v>1523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2332</v>
      </c>
      <c r="E11" s="189">
        <v>1</v>
      </c>
      <c r="F11" s="189"/>
      <c r="G11" s="74">
        <f t="shared" si="2"/>
        <v>2333</v>
      </c>
      <c r="H11" s="65"/>
      <c r="I11" s="65"/>
      <c r="J11" s="74">
        <f t="shared" si="3"/>
        <v>2333</v>
      </c>
      <c r="K11" s="65">
        <v>1877</v>
      </c>
      <c r="L11" s="65">
        <v>66</v>
      </c>
      <c r="M11" s="65"/>
      <c r="N11" s="74">
        <f t="shared" si="4"/>
        <v>1943</v>
      </c>
      <c r="O11" s="65"/>
      <c r="P11" s="65"/>
      <c r="Q11" s="74">
        <f t="shared" si="0"/>
        <v>1943</v>
      </c>
      <c r="R11" s="74">
        <f t="shared" si="1"/>
        <v>390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760</v>
      </c>
      <c r="E12" s="189"/>
      <c r="F12" s="189"/>
      <c r="G12" s="74">
        <f t="shared" si="2"/>
        <v>760</v>
      </c>
      <c r="H12" s="65"/>
      <c r="I12" s="65"/>
      <c r="J12" s="74">
        <f t="shared" si="3"/>
        <v>760</v>
      </c>
      <c r="K12" s="65">
        <v>253</v>
      </c>
      <c r="L12" s="65">
        <v>8</v>
      </c>
      <c r="M12" s="65"/>
      <c r="N12" s="74">
        <f t="shared" si="4"/>
        <v>261</v>
      </c>
      <c r="O12" s="65"/>
      <c r="P12" s="65"/>
      <c r="Q12" s="74">
        <f t="shared" si="0"/>
        <v>261</v>
      </c>
      <c r="R12" s="74">
        <f t="shared" si="1"/>
        <v>499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672</v>
      </c>
      <c r="E13" s="189"/>
      <c r="F13" s="189">
        <v>254</v>
      </c>
      <c r="G13" s="74">
        <f t="shared" si="2"/>
        <v>418</v>
      </c>
      <c r="H13" s="65"/>
      <c r="I13" s="65"/>
      <c r="J13" s="74">
        <f t="shared" si="3"/>
        <v>418</v>
      </c>
      <c r="K13" s="65">
        <v>431</v>
      </c>
      <c r="L13" s="65">
        <v>23</v>
      </c>
      <c r="M13" s="65">
        <v>209</v>
      </c>
      <c r="N13" s="74">
        <f t="shared" si="4"/>
        <v>245</v>
      </c>
      <c r="O13" s="65"/>
      <c r="P13" s="65"/>
      <c r="Q13" s="74">
        <f t="shared" si="0"/>
        <v>245</v>
      </c>
      <c r="R13" s="74">
        <f t="shared" si="1"/>
        <v>173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</v>
      </c>
      <c r="E14" s="189"/>
      <c r="F14" s="189"/>
      <c r="G14" s="74">
        <f t="shared" si="2"/>
        <v>37</v>
      </c>
      <c r="H14" s="65"/>
      <c r="I14" s="65"/>
      <c r="J14" s="74">
        <f t="shared" si="3"/>
        <v>37</v>
      </c>
      <c r="K14" s="65">
        <v>30</v>
      </c>
      <c r="L14" s="65"/>
      <c r="M14" s="65"/>
      <c r="N14" s="74">
        <f t="shared" si="4"/>
        <v>30</v>
      </c>
      <c r="O14" s="65"/>
      <c r="P14" s="65"/>
      <c r="Q14" s="74">
        <f t="shared" si="0"/>
        <v>30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35</v>
      </c>
      <c r="E15" s="457"/>
      <c r="F15" s="457"/>
      <c r="G15" s="74">
        <f t="shared" si="2"/>
        <v>35</v>
      </c>
      <c r="H15" s="458"/>
      <c r="I15" s="458"/>
      <c r="J15" s="74">
        <f t="shared" si="3"/>
        <v>35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7774</v>
      </c>
      <c r="E17" s="194">
        <f>SUM(E9:E16)</f>
        <v>1</v>
      </c>
      <c r="F17" s="194">
        <f>SUM(F9:F16)</f>
        <v>254</v>
      </c>
      <c r="G17" s="74">
        <f t="shared" si="2"/>
        <v>7521</v>
      </c>
      <c r="H17" s="75">
        <f>SUM(H9:H16)</f>
        <v>0</v>
      </c>
      <c r="I17" s="75">
        <f>SUM(I9:I16)</f>
        <v>0</v>
      </c>
      <c r="J17" s="74">
        <f t="shared" si="3"/>
        <v>7521</v>
      </c>
      <c r="K17" s="75">
        <f>SUM(K9:K16)</f>
        <v>4691</v>
      </c>
      <c r="L17" s="75">
        <f>SUM(L9:L16)</f>
        <v>134</v>
      </c>
      <c r="M17" s="75">
        <f>SUM(M9:M16)</f>
        <v>209</v>
      </c>
      <c r="N17" s="74">
        <f t="shared" si="4"/>
        <v>4616</v>
      </c>
      <c r="O17" s="75">
        <f>SUM(O9:O16)</f>
        <v>0</v>
      </c>
      <c r="P17" s="75">
        <f>SUM(P9:P16)</f>
        <v>0</v>
      </c>
      <c r="Q17" s="74">
        <f t="shared" si="5"/>
        <v>4616</v>
      </c>
      <c r="R17" s="74">
        <f t="shared" si="6"/>
        <v>2905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1</v>
      </c>
      <c r="L21" s="65"/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>
        <v>328</v>
      </c>
      <c r="F22" s="189"/>
      <c r="G22" s="74">
        <f t="shared" si="2"/>
        <v>328</v>
      </c>
      <c r="H22" s="65"/>
      <c r="I22" s="65"/>
      <c r="J22" s="74">
        <f t="shared" si="3"/>
        <v>328</v>
      </c>
      <c r="K22" s="65"/>
      <c r="L22" s="65">
        <v>9</v>
      </c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319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105</v>
      </c>
      <c r="E24" s="189"/>
      <c r="F24" s="189"/>
      <c r="G24" s="74">
        <f t="shared" si="2"/>
        <v>105</v>
      </c>
      <c r="H24" s="65"/>
      <c r="I24" s="65"/>
      <c r="J24" s="74">
        <f t="shared" si="3"/>
        <v>105</v>
      </c>
      <c r="K24" s="65">
        <v>40</v>
      </c>
      <c r="L24" s="65">
        <v>6</v>
      </c>
      <c r="M24" s="65"/>
      <c r="N24" s="74">
        <f t="shared" si="4"/>
        <v>46</v>
      </c>
      <c r="O24" s="65"/>
      <c r="P24" s="65"/>
      <c r="Q24" s="74">
        <f t="shared" si="5"/>
        <v>46</v>
      </c>
      <c r="R24" s="74">
        <f t="shared" si="6"/>
        <v>59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108</v>
      </c>
      <c r="E25" s="190">
        <f aca="true" t="shared" si="7" ref="E25:P25">SUM(E21:E24)</f>
        <v>328</v>
      </c>
      <c r="F25" s="190">
        <f t="shared" si="7"/>
        <v>0</v>
      </c>
      <c r="G25" s="67">
        <f t="shared" si="2"/>
        <v>436</v>
      </c>
      <c r="H25" s="66">
        <f t="shared" si="7"/>
        <v>0</v>
      </c>
      <c r="I25" s="66">
        <f t="shared" si="7"/>
        <v>0</v>
      </c>
      <c r="J25" s="67">
        <f t="shared" si="3"/>
        <v>436</v>
      </c>
      <c r="K25" s="66">
        <f t="shared" si="7"/>
        <v>41</v>
      </c>
      <c r="L25" s="66">
        <f t="shared" si="7"/>
        <v>15</v>
      </c>
      <c r="M25" s="66">
        <f t="shared" si="7"/>
        <v>0</v>
      </c>
      <c r="N25" s="67">
        <f t="shared" si="4"/>
        <v>56</v>
      </c>
      <c r="O25" s="66">
        <f t="shared" si="7"/>
        <v>0</v>
      </c>
      <c r="P25" s="66">
        <f t="shared" si="7"/>
        <v>0</v>
      </c>
      <c r="Q25" s="67">
        <f t="shared" si="5"/>
        <v>56</v>
      </c>
      <c r="R25" s="67">
        <f t="shared" si="6"/>
        <v>380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11308</v>
      </c>
      <c r="E40" s="438">
        <f>E17+E18+E19+E25+E38+E39</f>
        <v>329</v>
      </c>
      <c r="F40" s="438">
        <f aca="true" t="shared" si="13" ref="F40:R40">F17+F18+F19+F25+F38+F39</f>
        <v>254</v>
      </c>
      <c r="G40" s="438">
        <f t="shared" si="13"/>
        <v>11383</v>
      </c>
      <c r="H40" s="438">
        <f t="shared" si="13"/>
        <v>0</v>
      </c>
      <c r="I40" s="438">
        <f t="shared" si="13"/>
        <v>0</v>
      </c>
      <c r="J40" s="438">
        <f t="shared" si="13"/>
        <v>11383</v>
      </c>
      <c r="K40" s="438">
        <f t="shared" si="13"/>
        <v>4732</v>
      </c>
      <c r="L40" s="438">
        <f t="shared" si="13"/>
        <v>149</v>
      </c>
      <c r="M40" s="438">
        <f t="shared" si="13"/>
        <v>209</v>
      </c>
      <c r="N40" s="438">
        <f t="shared" si="13"/>
        <v>4672</v>
      </c>
      <c r="O40" s="438">
        <f t="shared" si="13"/>
        <v>0</v>
      </c>
      <c r="P40" s="438">
        <f t="shared" si="13"/>
        <v>0</v>
      </c>
      <c r="Q40" s="438">
        <f t="shared" si="13"/>
        <v>4672</v>
      </c>
      <c r="R40" s="438">
        <f t="shared" si="13"/>
        <v>6711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73">
      <selection activeCell="E95" sqref="E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40268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55</v>
      </c>
      <c r="D11" s="119">
        <f>SUM(D12:D14)</f>
        <v>0</v>
      </c>
      <c r="E11" s="120">
        <f>SUM(E12:E14)</f>
        <v>55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55</v>
      </c>
      <c r="D12" s="108"/>
      <c r="E12" s="120">
        <f aca="true" t="shared" si="0" ref="E12:E42">C12-D12</f>
        <v>55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55</v>
      </c>
      <c r="D19" s="104">
        <f>D11+D15+D16</f>
        <v>0</v>
      </c>
      <c r="E19" s="118">
        <f>E11+E15+E16</f>
        <v>55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146</v>
      </c>
      <c r="D21" s="108"/>
      <c r="E21" s="120">
        <f t="shared" si="0"/>
        <v>146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21</v>
      </c>
      <c r="D24" s="119">
        <f>SUM(D25:D27)</f>
        <v>21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21</v>
      </c>
      <c r="D26" s="108">
        <v>21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403</v>
      </c>
      <c r="D28" s="108">
        <v>403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1051</v>
      </c>
      <c r="D38" s="105">
        <f>SUM(D39:D42)</f>
        <v>1051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1051</v>
      </c>
      <c r="D42" s="108">
        <v>1051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3290</v>
      </c>
      <c r="D43" s="104">
        <f>D24+D28+D29+D31+D30+D32+D33+D38</f>
        <v>3290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3491</v>
      </c>
      <c r="D44" s="103">
        <f>D43+D21+D19+D9</f>
        <v>3290</v>
      </c>
      <c r="E44" s="118">
        <f>E43+E21+E19+E9</f>
        <v>201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232</v>
      </c>
      <c r="D64" s="108"/>
      <c r="E64" s="119">
        <f t="shared" si="1"/>
        <v>232</v>
      </c>
      <c r="F64" s="110"/>
    </row>
    <row r="65" spans="1:6" ht="12">
      <c r="A65" s="396" t="s">
        <v>710</v>
      </c>
      <c r="B65" s="397" t="s">
        <v>711</v>
      </c>
      <c r="C65" s="109">
        <v>232</v>
      </c>
      <c r="D65" s="109"/>
      <c r="E65" s="119">
        <f t="shared" si="1"/>
        <v>232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10989</v>
      </c>
      <c r="D66" s="103">
        <f>D52+D56+D61+D62+D63+D64</f>
        <v>0</v>
      </c>
      <c r="E66" s="119">
        <f t="shared" si="1"/>
        <v>10989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321</v>
      </c>
      <c r="D71" s="105">
        <f>SUM(D72:D74)</f>
        <v>321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33</v>
      </c>
      <c r="D72" s="108">
        <v>33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288</v>
      </c>
      <c r="D74" s="108">
        <v>288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3110</v>
      </c>
      <c r="D85" s="104">
        <f>SUM(D86:D90)+D94</f>
        <v>3110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80</v>
      </c>
      <c r="D86" s="108">
        <v>80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1950</v>
      </c>
      <c r="D87" s="108">
        <v>1950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787</v>
      </c>
      <c r="D89" s="108">
        <v>787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155</v>
      </c>
      <c r="D90" s="103">
        <f>SUM(D91:D93)</f>
        <v>155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24</v>
      </c>
      <c r="D92" s="108">
        <v>24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131</v>
      </c>
      <c r="D93" s="108">
        <v>131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138</v>
      </c>
      <c r="D94" s="108">
        <v>138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243</v>
      </c>
      <c r="D95" s="108">
        <v>243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3674</v>
      </c>
      <c r="D96" s="104">
        <f>D85+D80+D75+D71+D95</f>
        <v>3674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14663</v>
      </c>
      <c r="D97" s="104">
        <f>D96+D68+D66</f>
        <v>3674</v>
      </c>
      <c r="E97" s="104">
        <f>E96+E68+E66</f>
        <v>10989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74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3" sqref="A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40268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09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40268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873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2">
        <f>F78+F61+F44+F27</f>
        <v>3426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Pavlin Penchev</cp:lastModifiedBy>
  <cp:lastPrinted>2010-04-16T04:51:06Z</cp:lastPrinted>
  <dcterms:created xsi:type="dcterms:W3CDTF">2000-06-29T12:02:40Z</dcterms:created>
  <dcterms:modified xsi:type="dcterms:W3CDTF">2010-04-30T06:41:34Z</dcterms:modified>
  <cp:category/>
  <cp:version/>
  <cp:contentType/>
  <cp:contentStatus/>
</cp:coreProperties>
</file>