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86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<sst xmlns="http://schemas.openxmlformats.org/spreadsheetml/2006/main" count="1079" uniqueCount="886">
  <si>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</si>
  <si>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</si>
  <si>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</si>
  <si>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</si>
  <si>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</si>
  <si>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</si>
  <si>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</si>
  <si>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</si>
  <si>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</si>
  <si>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</si>
  <si>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</si>
  <si>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</si>
  <si>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</si>
  <si>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</si>
  <si>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</si>
  <si>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</si>
  <si>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</si>
  <si>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</si>
  <si>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</si>
  <si>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</si>
  <si>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</si>
  <si>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</si>
  <si>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</si>
  <si>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</si>
  <si>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</si>
  <si>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</si>
  <si>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</si>
  <si>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</si>
  <si>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</si>
  <si>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</si>
  <si>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</si>
  <si>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</si>
  <si>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</si>
  <si>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</si>
  <si>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</si>
  <si>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</si>
  <si>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</si>
  <si>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</si>
  <si>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</si>
  <si>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</si>
  <si>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</si>
  <si>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</si>
  <si>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</si>
  <si>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</si>
  <si>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</si>
  <si>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</si>
  <si>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</si>
  <si>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</si>
  <si>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</si>
  <si>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</si>
  <si>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</si>
  <si>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</si>
  <si>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</si>
  <si>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</si>
  <si>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</si>
  <si>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</si>
  <si>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</si>
  <si>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</si>
  <si>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</si>
  <si>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</si>
  <si>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</si>
  <si>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</si>
  <si>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</si>
  <si>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</si>
  <si>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</si>
  <si>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</si>
  <si>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</si>
  <si>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</si>
  <si>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</si>
  <si>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</si>
  <si>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</si>
  <si>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</si>
  <si>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</si>
  <si>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</si>
  <si>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</si>
  <si>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</si>
  <si>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</si>
  <si>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</si>
  <si>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</si>
  <si>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</si>
  <si>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</si>
  <si>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</si>
  <si>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</si>
  <si>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</si>
  <si>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</si>
  <si>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</si>
  <si>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</si>
  <si>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</si>
  <si>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</si>
  <si>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</si>
  <si>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</si>
  <si>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</si>
  <si>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</si>
  <si>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</si>
  <si>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</si>
  <si>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</si>
  <si>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</si>
  <si>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</si>
  <si>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</si>
  <si>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</si>
  <si>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</si>
  <si>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</si>
  <si>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</si>
  <si>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</si>
  <si>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</si>
  <si>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</si>
  <si>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</si>
  <si>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</si>
  <si>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</si>
  <si>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</si>
  <si>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</si>
  <si>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</si>
  <si>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</si>
  <si>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</si>
  <si>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</si>
  <si>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</si>
  <si>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</si>
  <si>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</si>
  <si>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</si>
  <si>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</si>
  <si>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</si>
  <si>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</si>
  <si>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</si>
  <si>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</si>
  <si>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</si>
  <si>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</si>
  <si>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</si>
  <si>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</si>
  <si>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</si>
  <si>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</si>
  <si>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</si>
  <si>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</si>
  <si>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</si>
  <si>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</si>
  <si>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</si>
  <si>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</si>
  <si>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</si>
  <si>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</si>
  <si>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</si>
  <si>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</si>
  <si>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</si>
  <si>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</si>
  <si>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</si>
  <si>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</si>
  <si>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</si>
  <si>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</si>
  <si>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</si>
  <si>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</si>
  <si>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</si>
  <si>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</si>
  <si>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</si>
  <si>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</si>
  <si>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</si>
  <si>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</si>
  <si>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</si>
  <si>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</si>
  <si>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</si>
  <si>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</si>
  <si>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</si>
  <si>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</si>
  <si>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</si>
  <si>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</si>
  <si>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</si>
  <si>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</si>
  <si>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</si>
  <si>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</si>
  <si>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</si>
  <si>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</si>
  <si>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</si>
  <si>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</si>
  <si>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</si>
  <si>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</si>
  <si>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</si>
  <si>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</si>
  <si>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</si>
  <si>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</si>
  <si>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</si>
  <si>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</si>
  <si>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</si>
  <si>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</si>
  <si>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</si>
  <si>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</si>
  <si>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</si>
  <si>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</si>
  <si>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</si>
  <si>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</si>
  <si>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</si>
  <si>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</si>
  <si>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</si>
  <si>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</si>
  <si>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</si>
  <si>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</si>
  <si>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</si>
  <si>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</si>
  <si>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</si>
  <si>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</si>
  <si>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</si>
  <si>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</si>
  <si>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</si>
  <si>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</si>
  <si>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</si>
  <si>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</si>
  <si>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</si>
  <si>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</si>
  <si>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</si>
  <si>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</si>
  <si>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</si>
  <si>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</si>
  <si>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</si>
  <si>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</si>
  <si>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</si>
  <si>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</si>
  <si>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</si>
  <si>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</si>
  <si>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</si>
  <si>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</si>
  <si>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</si>
  <si>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</si>
  <si>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</si>
  <si>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</si>
  <si>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</si>
  <si>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</si>
  <si>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</si>
  <si>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</si>
  <si>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</si>
  <si>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</si>
  <si>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</si>
  <si>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</si>
  <si>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</si>
  <si>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</si>
  <si>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</si>
  <si>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</si>
  <si>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</si>
  <si>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</si>
  <si>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</si>
  <si>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</si>
  <si>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</si>
  <si>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</si>
  <si>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</si>
  <si>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</si>
  <si>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</si>
  <si>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</si>
  <si>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</si>
  <si>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</si>
  <si>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</si>
  <si>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</si>
  <si>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</si>
  <si>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</si>
  <si>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</si>
  <si>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</si>
  <si>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</si>
  <si>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</si>
  <si>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</si>
  <si>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</si>
  <si>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</si>
  <si>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</si>
  <si>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</si>
  <si>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</si>
  <si>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</si>
  <si>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</si>
  <si>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</si>
  <si>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</si>
  <si>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</si>
  <si>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</si>
  <si>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</si>
  <si>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</si>
  <si>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</si>
  <si>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</si>
  <si>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</si>
  <si>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</si>
  <si>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</si>
  <si>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</si>
  <si>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</si>
  <si>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</si>
  <si>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</si>
  <si>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</si>
  <si>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</si>
  <si>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</si>
  <si>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</si>
  <si>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</si>
  <si>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</si>
  <si>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</si>
  <si>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</si>
  <si>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</si>
  <si>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</si>
  <si>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</si>
  <si>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</si>
  <si>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</si>
  <si>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</si>
  <si>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</si>
  <si>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</si>
  <si>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</si>
  <si>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</si>
  <si>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</si>
  <si>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</si>
  <si>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</si>
  <si>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</si>
  <si>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</si>
  <si>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</si>
  <si>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</si>
  <si>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</si>
  <si>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</si>
  <si>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</si>
  <si>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</si>
  <si>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</si>
  <si>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</si>
  <si>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</si>
  <si>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</si>
  <si>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</si>
  <si>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</si>
  <si>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</si>
  <si>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</si>
  <si>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</si>
  <si>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</si>
  <si>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</si>
  <si>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</si>
  <si>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</si>
  <si>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</si>
  <si>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</si>
  <si>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</si>
  <si>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</si>
  <si>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</si>
  <si>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</si>
  <si>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</si>
  <si>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</si>
  <si>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</si>
  <si>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</si>
  <si>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</si>
  <si>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</si>
  <si>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</si>
  <si>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</si>
  <si>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</si>
  <si>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</si>
  <si>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</si>
  <si>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</si>
  <si>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</si>
  <si>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</si>
  <si>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</si>
  <si>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</si>
  <si>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</si>
  <si>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</si>
  <si>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</si>
  <si>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</si>
  <si>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</si>
  <si>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</si>
  <si>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</si>
  <si>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</si>
  <si>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</si>
  <si>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</si>
  <si>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</si>
  <si>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</si>
  <si>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</si>
  <si>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</si>
  <si>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</si>
  <si>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</si>
  <si>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</si>
  <si>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</si>
  <si>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</si>
  <si>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</si>
  <si>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</si>
  <si>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</si>
  <si>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</si>
  <si>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</si>
  <si>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</si>
  <si>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</si>
  <si>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</si>
  <si>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</si>
  <si>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</si>
  <si>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</si>
  <si>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</si>
  <si>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</si>
  <si>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</si>
  <si>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</si>
  <si>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</si>
  <si>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</si>
  <si>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</si>
  <si>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</si>
  <si>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</si>
  <si>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</si>
  <si>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</si>
  <si>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</si>
  <si>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</si>
  <si>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</si>
  <si>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</si>
  <si>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</si>
  <si>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</si>
  <si>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</si>
  <si>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</si>
  <si>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</si>
  <si>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</si>
  <si>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</si>
  <si>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</si>
  <si>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</si>
  <si>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</si>
  <si>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</si>
  <si>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</si>
  <si>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</si>
  <si>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</si>
  <si>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</si>
  <si>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</si>
  <si>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</si>
  <si>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</si>
  <si>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</si>
  <si>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</si>
  <si>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</si>
  <si>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</si>
  <si>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</si>
  <si>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</si>
  <si>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</si>
  <si>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</si>
  <si>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</si>
  <si>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</si>
  <si>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</si>
  <si>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</si>
  <si>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</si>
  <si>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</si>
  <si>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</si>
  <si>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</si>
  <si>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</si>
  <si>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</si>
  <si>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</si>
  <si>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</si>
  <si>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</si>
  <si>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</si>
  <si>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</si>
  <si>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</si>
  <si>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</si>
  <si>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</si>
  <si>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</si>
  <si>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</si>
  <si>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</si>
  <si>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</si>
  <si>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</si>
  <si>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</si>
  <si>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</si>
  <si>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</si>
  <si>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</si>
  <si>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</si>
  <si>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</si>
  <si>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</si>
  <si>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</si>
  <si>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</si>
  <si>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</si>
  <si>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</si>
  <si>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</si>
  <si>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</si>
  <si>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</si>
  <si>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</si>
  <si>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</si>
  <si>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</si>
  <si>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</si>
  <si>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</si>
  <si>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</si>
  <si>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</si>
  <si>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</si>
  <si>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</si>
  <si>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</si>
  <si>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</si>
  <si>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</si>
  <si>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</si>
  <si>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</si>
  <si>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</si>
  <si>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</si>
  <si>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</si>
  <si>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</si>
  <si>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</si>
  <si>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</si>
  <si>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</si>
  <si>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</si>
  <si>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</si>
  <si>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</si>
  <si>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</si>
  <si>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</si>
  <si>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</si>
  <si>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</si>
  <si>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</si>
  <si>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</si>
  <si>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</si>
  <si>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</si>
  <si>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</si>
  <si>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</si>
  <si>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</si>
  <si>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</si>
  <si>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</si>
  <si>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</si>
  <si>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</si>
  <si>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</si>
  <si>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</si>
  <si>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</si>
  <si>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</si>
  <si>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</si>
  <si>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</si>
  <si>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</si>
  <si>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</si>
  <si>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</si>
  <si>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</si>
  <si>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</si>
  <si>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</si>
  <si>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</si>
  <si>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</si>
  <si>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</si>
  <si>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</si>
  <si>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</si>
  <si>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</si>
  <si>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</si>
  <si>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</si>
  <si>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</si>
  <si>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</si>
  <si>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</si>
  <si>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</si>
  <si>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</si>
  <si>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</si>
  <si>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</si>
  <si>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</si>
  <si>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</si>
  <si>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</si>
  <si>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</si>
  <si>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</si>
  <si>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</si>
  <si>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</si>
  <si>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</si>
  <si>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</si>
  <si>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</si>
  <si>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</si>
  <si>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</si>
  <si>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</si>
  <si>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</si>
  <si>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</si>
  <si>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</si>
  <si>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</si>
  <si>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</si>
  <si>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</si>
  <si>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</si>
  <si>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</si>
  <si>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</si>
  <si>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</si>
  <si>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</si>
  <si>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</si>
  <si>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</si>
  <si>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</si>
  <si>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</si>
  <si>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</si>
  <si>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</si>
  <si>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</si>
  <si>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</si>
  <si>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</si>
  <si>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</si>
  <si>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</si>
  <si>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</si>
  <si>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</si>
  <si>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</si>
  <si>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</si>
  <si>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</si>
  <si>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</si>
  <si>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</si>
  <si>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</si>
  <si>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</si>
  <si>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</si>
  <si>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</si>
  <si>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</si>
  <si>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</si>
  <si>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</si>
  <si>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</si>
  <si>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</si>
  <si>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</si>
  <si>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</si>
  <si>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</si>
  <si>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</si>
  <si>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</si>
  <si>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</si>
  <si>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</si>
  <si>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</si>
  <si>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</si>
  <si>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</si>
  <si>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</si>
  <si>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</si>
  <si>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</si>
  <si>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</si>
  <si>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</si>
  <si>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</si>
  <si>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</si>
  <si>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</si>
  <si>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</si>
  <si>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</si>
  <si>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</si>
  <si>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</si>
  <si>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</si>
  <si>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</si>
  <si>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</si>
  <si>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</si>
  <si>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</si>
  <si>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</si>
  <si>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</si>
  <si>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</si>
  <si>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</si>
  <si>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</si>
  <si>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</si>
  <si>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</si>
  <si>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</si>
  <si>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</si>
  <si>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</si>
  <si>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</si>
  <si>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</si>
  <si>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</si>
  <si>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</si>
  <si>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</si>
  <si>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</si>
  <si>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</si>
  <si>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</si>
  <si>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</si>
  <si>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</si>
  <si>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</si>
  <si>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</si>
  <si>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</si>
  <si>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</si>
  <si>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</si>
  <si>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</si>
  <si>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</si>
  <si>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</si>
  <si>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</si>
  <si>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</si>
  <si>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</si>
  <si>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</si>
  <si>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</si>
  <si>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</si>
  <si>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</si>
  <si>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</si>
  <si>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</si>
  <si>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</si>
  <si>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</si>
  <si>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</si>
  <si>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</si>
  <si>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</si>
  <si>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</si>
  <si>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</si>
  <si>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</si>
  <si>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</si>
  <si>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</si>
  <si>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</si>
  <si>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</si>
  <si>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</si>
  <si>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</si>
  <si>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</si>
  <si>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</si>
  <si>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</si>
  <si>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</si>
  <si>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</si>
  <si>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</si>
  <si>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</si>
  <si>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</si>
  <si>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</si>
  <si>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</si>
  <si>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</si>
  <si>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</si>
  <si>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</si>
  <si>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</si>
  <si>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</si>
  <si>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</si>
  <si>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</si>
  <si>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</si>
  <si>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</si>
  <si>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</si>
  <si>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</si>
  <si>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</si>
  <si>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</si>
  <si>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</si>
  <si>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</si>
  <si>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</si>
  <si>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</si>
  <si>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</si>
  <si>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</si>
  <si>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</si>
  <si>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</si>
  <si>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</si>
  <si>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</si>
  <si>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</si>
  <si>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</si>
  <si>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</si>
  <si>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</si>
  <si>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</si>
  <si>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</si>
  <si>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</si>
  <si>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</si>
  <si>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</si>
  <si>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</si>
  <si>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</si>
  <si>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</si>
  <si>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</si>
  <si>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</si>
  <si>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</si>
  <si>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</si>
  <si>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</si>
  <si>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</si>
  <si>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</si>
  <si>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</si>
  <si>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</si>
  <si>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</si>
  <si>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</si>
  <si>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</si>
  <si>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</si>
  <si>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</si>
  <si>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</si>
  <si>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</si>
  <si>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</si>
  <si>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</si>
  <si>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</si>
  <si>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</si>
  <si>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</si>
  <si>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</si>
  <si>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</si>
  <si>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</si>
  <si>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</si>
  <si>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</si>
  <si>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</si>
  <si>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</si>
  <si>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</si>
  <si>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</si>
  <si>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</si>
  <si>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</si>
  <si>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</si>
  <si>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</si>
  <si>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</si>
  <si>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</si>
  <si>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</si>
  <si>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</si>
  <si>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</si>
  <si>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</si>
  <si>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</si>
  <si>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</si>
  <si>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</si>
  <si>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</si>
  <si>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</si>
  <si>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</si>
  <si>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</si>
  <si>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</si>
  <si>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</si>
  <si>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</si>
  <si>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</si>
  <si>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</si>
  <si>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</si>
  <si>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</si>
  <si>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</si>
  <si>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</si>
  <si>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</si>
  <si>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</si>
  <si>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</si>
  <si>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</si>
  <si>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</si>
  <si>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</si>
  <si>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</si>
  <si>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</si>
  <si>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</si>
  <si>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</si>
  <si>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</si>
  <si>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</si>
  <si>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</si>
  <si>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</si>
  <si>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</si>
  <si>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</si>
  <si>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</si>
  <si>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</si>
  <si>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</si>
  <si>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</si>
  <si>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</si>
  <si>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</si>
  <si>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</si>
  <si>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</si>
  <si>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</si>
  <si>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</si>
  <si>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</si>
  <si>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</si>
  <si>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</si>
  <si>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</si>
  <si>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</si>
  <si>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</si>
  <si>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</si>
  <si>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</si>
  <si>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</si>
  <si>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</si>
  <si>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</si>
  <si>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</si>
  <si>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</si>
  <si>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</si>
  <si>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</si>
  <si>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</si>
  <si>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</si>
  <si>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</si>
  <si>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</si>
  <si>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</si>
  <si>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</si>
  <si>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</si>
  <si>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</si>
  <si>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</si>
  <si>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</si>
  <si>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</si>
  <si>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</si>
  <si>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</si>
  <si>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</si>
  <si>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</si>
  <si>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</si>
  <si>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</si>
  <si>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</si>
  <si>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</si>
  <si>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</si>
  <si>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</si>
  <si>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</si>
  <si>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</si>
  <si>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</si>
  <si>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</si>
  <si>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</si>
  <si>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</si>
  <si>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</si>
  <si>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</si>
  <si>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</si>
  <si>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</si>
  <si>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</si>
  <si>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</si>
  <si>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</si>
  <si>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</si>
  <si>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</si>
  <si>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</si>
  <si>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</si>
  <si>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</si>
  <si>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</si>
  <si>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</si>
  <si>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</si>
  <si>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</si>
  <si>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</si>
  <si>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</si>
  <si>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</si>
  <si>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</si>
  <si>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</si>
  <si>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</si>
  <si>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</si>
  <si>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</si>
  <si>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</si>
  <si>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</si>
  <si>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</si>
  <si>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</si>
  <si>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</si>
  <si>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</si>
  <si>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</si>
  <si>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</si>
  <si>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</si>
  <si>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</si>
  <si>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</si>
  <si>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</si>
  <si>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</si>
  <si>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</si>
  <si>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</si>
  <si>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</si>
  <si>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</si>
  <si>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</si>
  <si>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</si>
  <si>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</si>
  <si>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</si>
  <si>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</si>
  <si>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</si>
  <si>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</si>
  <si>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</si>
  <si>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</si>
  <si>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</si>
  <si>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</si>
  <si>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</si>
  <si>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</si>
  <si>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</si>
  <si>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</si>
  <si>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</si>
  <si>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</si>
  <si>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</si>
  <si>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</si>
  <si>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</si>
  <si>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</si>
  <si>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</si>
  <si>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</si>
  <si>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</si>
  <si>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</si>
  <si>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</si>
  <si>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</si>
  <si>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</si>
  <si>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</si>
  <si>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</si>
  <si>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</si>
  <si>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</si>
  <si>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</si>
  <si>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31.12.2012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</si>
</sst>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4" fillId="0" borderId="0" xfId="58" applyNumberFormat="1" applyFont="1">
      <alignment/>
      <protection/>
    </xf>
    <xf numFmtId="1" fontId="10" fillId="0" borderId="0" xfId="62" applyNumberFormat="1" applyFont="1" applyFill="1" applyAlignment="1" applyProtection="1">
      <alignment wrapText="1"/>
      <protection locked="0"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9">
      <selection activeCell="D114" sqref="D114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8" t="s">
        <v>1</v>
      </c>
      <c r="B3" s="589"/>
      <c r="C3" s="589"/>
      <c r="D3" s="589"/>
      <c r="E3" s="462" t="s">
        <v>863</v>
      </c>
      <c r="F3" s="217" t="s">
        <v>2</v>
      </c>
      <c r="G3" s="172"/>
      <c r="H3" s="461">
        <v>814191178</v>
      </c>
    </row>
    <row r="4" spans="1:8" ht="15">
      <c r="A4" s="588" t="s">
        <v>875</v>
      </c>
      <c r="B4" s="594"/>
      <c r="C4" s="594"/>
      <c r="D4" s="594"/>
      <c r="E4" s="504" t="s">
        <v>158</v>
      </c>
      <c r="F4" s="590" t="s">
        <v>3</v>
      </c>
      <c r="G4" s="591"/>
      <c r="H4" s="461" t="s">
        <v>158</v>
      </c>
    </row>
    <row r="5" spans="1:8" ht="15">
      <c r="A5" s="588" t="s">
        <v>4</v>
      </c>
      <c r="B5" s="589"/>
      <c r="C5" s="589"/>
      <c r="D5" s="589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454</v>
      </c>
      <c r="D11" s="151">
        <v>372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348</v>
      </c>
      <c r="D12" s="151">
        <v>370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15521</v>
      </c>
      <c r="D13" s="151">
        <v>16463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1845</v>
      </c>
      <c r="D14" s="151">
        <v>1962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53</v>
      </c>
      <c r="D15" s="151">
        <v>82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</v>
      </c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70</v>
      </c>
      <c r="D17" s="151">
        <v>53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18293</v>
      </c>
      <c r="D19" s="155">
        <f>SUM(D11:D18)</f>
        <v>19302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2094</v>
      </c>
      <c r="D20" s="151">
        <v>1836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21402</v>
      </c>
      <c r="H21" s="156">
        <f>SUM(H22:H24)</f>
        <v>21402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21402</v>
      </c>
      <c r="H22" s="152">
        <v>21402</v>
      </c>
    </row>
    <row r="23" spans="1:13" ht="15">
      <c r="A23" s="235" t="s">
        <v>65</v>
      </c>
      <c r="B23" s="241" t="s">
        <v>66</v>
      </c>
      <c r="C23" s="151"/>
      <c r="D23" s="151">
        <v>1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10</v>
      </c>
      <c r="D24" s="151">
        <v>20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21402</v>
      </c>
      <c r="H25" s="154">
        <f>H19+H20+H21</f>
        <v>21402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160</v>
      </c>
      <c r="D26" s="151">
        <v>256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170</v>
      </c>
      <c r="D27" s="155">
        <f>SUM(D23:D26)</f>
        <v>277</v>
      </c>
      <c r="E27" s="253" t="s">
        <v>82</v>
      </c>
      <c r="F27" s="242" t="s">
        <v>83</v>
      </c>
      <c r="G27" s="154">
        <f>SUM(G28:G30)</f>
        <v>3253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3253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1385</v>
      </c>
      <c r="H31" s="152">
        <v>2133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4638</v>
      </c>
      <c r="H33" s="154">
        <f>H27+H31+H32</f>
        <v>3253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v>33181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57795</v>
      </c>
      <c r="H36" s="154">
        <f>H25+H17+H33</f>
        <v>56410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5149</v>
      </c>
      <c r="D44" s="151">
        <v>3203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38333</v>
      </c>
      <c r="D45" s="155">
        <f>D34+D39+D44</f>
        <v>36392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543</v>
      </c>
      <c r="H46" s="152">
        <v>509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543</v>
      </c>
      <c r="H49" s="154">
        <f>SUM(H43:H48)</f>
        <v>509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1689</v>
      </c>
      <c r="H53" s="152">
        <v>1689</v>
      </c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58890</v>
      </c>
      <c r="D55" s="155">
        <f>D19+D20+D21+D27+D32+D45+D51+D53+D54</f>
        <v>57807</v>
      </c>
      <c r="E55" s="237" t="s">
        <v>171</v>
      </c>
      <c r="F55" s="261" t="s">
        <v>172</v>
      </c>
      <c r="G55" s="154">
        <f>G49+G51+G52+G53+G54</f>
        <v>2232</v>
      </c>
      <c r="H55" s="154">
        <f>H49+H51+H52+H53+H54</f>
        <v>2198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</v>
      </c>
      <c r="D58" s="151">
        <v>5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427</v>
      </c>
      <c r="H61" s="154">
        <f>SUM(H62:H68)</f>
        <v>897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57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</v>
      </c>
      <c r="D64" s="155">
        <f>SUM(D58:D63)</f>
        <v>5</v>
      </c>
      <c r="E64" s="237" t="s">
        <v>199</v>
      </c>
      <c r="F64" s="242" t="s">
        <v>200</v>
      </c>
      <c r="G64" s="152">
        <v>266</v>
      </c>
      <c r="H64" s="152">
        <v>439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13</v>
      </c>
      <c r="H65" s="152">
        <v>13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27</v>
      </c>
      <c r="H66" s="152">
        <v>25</v>
      </c>
    </row>
    <row r="67" spans="1:8" ht="15">
      <c r="A67" s="235" t="s">
        <v>206</v>
      </c>
      <c r="B67" s="241" t="s">
        <v>207</v>
      </c>
      <c r="C67" s="151">
        <v>704</v>
      </c>
      <c r="D67" s="151">
        <v>787</v>
      </c>
      <c r="E67" s="237" t="s">
        <v>208</v>
      </c>
      <c r="F67" s="242" t="s">
        <v>209</v>
      </c>
      <c r="G67" s="152">
        <v>4</v>
      </c>
      <c r="H67" s="152">
        <v>4</v>
      </c>
    </row>
    <row r="68" spans="1:8" ht="15">
      <c r="A68" s="235" t="s">
        <v>210</v>
      </c>
      <c r="B68" s="241" t="s">
        <v>211</v>
      </c>
      <c r="C68" s="151">
        <v>258</v>
      </c>
      <c r="D68" s="151">
        <v>254</v>
      </c>
      <c r="E68" s="237" t="s">
        <v>212</v>
      </c>
      <c r="F68" s="242" t="s">
        <v>213</v>
      </c>
      <c r="G68" s="152">
        <v>60</v>
      </c>
      <c r="H68" s="152">
        <v>416</v>
      </c>
    </row>
    <row r="69" spans="1:8" ht="15">
      <c r="A69" s="235" t="s">
        <v>214</v>
      </c>
      <c r="B69" s="241" t="s">
        <v>215</v>
      </c>
      <c r="C69" s="151"/>
      <c r="D69" s="151">
        <v>1</v>
      </c>
      <c r="E69" s="251" t="s">
        <v>77</v>
      </c>
      <c r="F69" s="242" t="s">
        <v>216</v>
      </c>
      <c r="G69" s="152">
        <v>159</v>
      </c>
      <c r="H69" s="152">
        <v>162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586</v>
      </c>
      <c r="H71" s="161">
        <f>H59+H60+H61+H69+H70</f>
        <v>1059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609</v>
      </c>
      <c r="D74" s="151">
        <v>257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1571</v>
      </c>
      <c r="D75" s="155">
        <f>SUM(D67:D74)</f>
        <v>1299</v>
      </c>
      <c r="E75" s="251" t="s">
        <v>159</v>
      </c>
      <c r="F75" s="245" t="s">
        <v>233</v>
      </c>
      <c r="G75" s="152">
        <v>5</v>
      </c>
      <c r="H75" s="152">
        <v>9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591</v>
      </c>
      <c r="H79" s="162">
        <f>H71+H74+H75+H76</f>
        <v>1068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154</v>
      </c>
      <c r="D88" s="151">
        <v>565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155</v>
      </c>
      <c r="D91" s="155">
        <f>SUM(D87:D90)</f>
        <v>565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1728</v>
      </c>
      <c r="D93" s="155">
        <f>D64+D75+D84+D91+D92</f>
        <v>1869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60618</v>
      </c>
      <c r="D94" s="164">
        <f>D93+D55</f>
        <v>59676</v>
      </c>
      <c r="E94" s="449" t="s">
        <v>269</v>
      </c>
      <c r="F94" s="289" t="s">
        <v>270</v>
      </c>
      <c r="G94" s="165">
        <f>G36+G39+G55+G79</f>
        <v>60618</v>
      </c>
      <c r="H94" s="165">
        <f>H36+H39+H55+H79</f>
        <v>59676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92" t="s">
        <v>872</v>
      </c>
      <c r="D98" s="592"/>
      <c r="E98" s="592"/>
      <c r="F98" s="170"/>
      <c r="G98" s="171"/>
      <c r="H98" s="172"/>
      <c r="M98" s="157"/>
    </row>
    <row r="99" spans="1:8" ht="15">
      <c r="A99" s="575">
        <v>41302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92" t="s">
        <v>855</v>
      </c>
      <c r="D100" s="593"/>
      <c r="E100" s="593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J36" sqref="J36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7" t="str">
        <f>'справка №1-БАЛАНС'!E3</f>
        <v>"СВИЛОЗА" АД</v>
      </c>
      <c r="C2" s="597"/>
      <c r="D2" s="597"/>
      <c r="E2" s="597"/>
      <c r="F2" s="599" t="s">
        <v>2</v>
      </c>
      <c r="G2" s="599"/>
      <c r="H2" s="526">
        <f>'справка №1-БАЛАНС'!H3</f>
        <v>814191178</v>
      </c>
    </row>
    <row r="3" spans="1:8" ht="15">
      <c r="A3" s="467" t="s">
        <v>273</v>
      </c>
      <c r="B3" s="597" t="str">
        <f>'справка №1-БАЛАНС'!E4</f>
        <v> </v>
      </c>
      <c r="C3" s="597"/>
      <c r="D3" s="597"/>
      <c r="E3" s="597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8" t="str">
        <f>'справка №1-БАЛАНС'!E5</f>
        <v>към 31.12.2012</v>
      </c>
      <c r="C4" s="598"/>
      <c r="D4" s="598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65</v>
      </c>
      <c r="D9" s="46">
        <v>72</v>
      </c>
      <c r="E9" s="298" t="s">
        <v>283</v>
      </c>
      <c r="F9" s="549" t="s">
        <v>284</v>
      </c>
      <c r="G9" s="550">
        <v>2</v>
      </c>
      <c r="H9" s="550"/>
    </row>
    <row r="10" spans="1:8" ht="12">
      <c r="A10" s="298" t="s">
        <v>285</v>
      </c>
      <c r="B10" s="299" t="s">
        <v>286</v>
      </c>
      <c r="C10" s="46">
        <v>386</v>
      </c>
      <c r="D10" s="46">
        <v>780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1224</v>
      </c>
      <c r="D11" s="46">
        <v>1236</v>
      </c>
      <c r="E11" s="300" t="s">
        <v>291</v>
      </c>
      <c r="F11" s="549" t="s">
        <v>292</v>
      </c>
      <c r="G11" s="550">
        <v>1047</v>
      </c>
      <c r="H11" s="550">
        <v>1154</v>
      </c>
    </row>
    <row r="12" spans="1:8" ht="12">
      <c r="A12" s="298" t="s">
        <v>293</v>
      </c>
      <c r="B12" s="299" t="s">
        <v>294</v>
      </c>
      <c r="C12" s="46">
        <v>265</v>
      </c>
      <c r="D12" s="46">
        <v>287</v>
      </c>
      <c r="E12" s="300" t="s">
        <v>77</v>
      </c>
      <c r="F12" s="549" t="s">
        <v>295</v>
      </c>
      <c r="G12" s="550">
        <v>2351</v>
      </c>
      <c r="H12" s="550">
        <v>3941</v>
      </c>
    </row>
    <row r="13" spans="1:18" ht="12">
      <c r="A13" s="298" t="s">
        <v>296</v>
      </c>
      <c r="B13" s="299" t="s">
        <v>297</v>
      </c>
      <c r="C13" s="46">
        <v>38</v>
      </c>
      <c r="D13" s="46">
        <v>39</v>
      </c>
      <c r="E13" s="301" t="s">
        <v>50</v>
      </c>
      <c r="F13" s="551" t="s">
        <v>298</v>
      </c>
      <c r="G13" s="548">
        <f>SUM(G9:G12)</f>
        <v>3400</v>
      </c>
      <c r="H13" s="548">
        <f>SUM(H9:H12)</f>
        <v>5095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299</v>
      </c>
      <c r="B14" s="299" t="s">
        <v>300</v>
      </c>
      <c r="C14" s="46">
        <v>20</v>
      </c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235</v>
      </c>
      <c r="D16" s="47">
        <v>355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13</v>
      </c>
      <c r="D17" s="48">
        <v>117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2233</v>
      </c>
      <c r="D19" s="49">
        <f>SUM(D9:D15)+D16</f>
        <v>2769</v>
      </c>
      <c r="E19" s="304" t="s">
        <v>315</v>
      </c>
      <c r="F19" s="552" t="s">
        <v>316</v>
      </c>
      <c r="G19" s="550">
        <v>254</v>
      </c>
      <c r="H19" s="550">
        <v>114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33</v>
      </c>
      <c r="D22" s="46">
        <v>34</v>
      </c>
      <c r="E22" s="304" t="s">
        <v>324</v>
      </c>
      <c r="F22" s="552" t="s">
        <v>325</v>
      </c>
      <c r="G22" s="550">
        <v>63</v>
      </c>
      <c r="H22" s="550">
        <v>76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1</v>
      </c>
      <c r="H23" s="550">
        <v>1</v>
      </c>
    </row>
    <row r="24" spans="1:18" ht="24">
      <c r="A24" s="298" t="s">
        <v>330</v>
      </c>
      <c r="B24" s="305" t="s">
        <v>331</v>
      </c>
      <c r="C24" s="46">
        <v>58</v>
      </c>
      <c r="D24" s="46">
        <v>60</v>
      </c>
      <c r="E24" s="301" t="s">
        <v>102</v>
      </c>
      <c r="F24" s="554" t="s">
        <v>332</v>
      </c>
      <c r="G24" s="548">
        <f>SUM(G19:G23)</f>
        <v>318</v>
      </c>
      <c r="H24" s="548">
        <f>SUM(H19:H23)</f>
        <v>191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9</v>
      </c>
      <c r="D25" s="46">
        <v>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100</v>
      </c>
      <c r="D26" s="49">
        <f>SUM(D22:D25)</f>
        <v>97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335</v>
      </c>
      <c r="B28" s="293" t="s">
        <v>336</v>
      </c>
      <c r="C28" s="50">
        <f>C26+C19</f>
        <v>2333</v>
      </c>
      <c r="D28" s="50">
        <f>D26+D19</f>
        <v>2866</v>
      </c>
      <c r="E28" s="127" t="s">
        <v>337</v>
      </c>
      <c r="F28" s="554" t="s">
        <v>338</v>
      </c>
      <c r="G28" s="548">
        <f>G13+G15+G24</f>
        <v>3718</v>
      </c>
      <c r="H28" s="548">
        <f>H13+H15+H24</f>
        <v>5286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1385</v>
      </c>
      <c r="D30" s="50">
        <f>IF((H28-D28)&gt;0,H28-D28,0)</f>
        <v>2420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2333</v>
      </c>
      <c r="D33" s="49">
        <f>D28-D31+D32</f>
        <v>2866</v>
      </c>
      <c r="E33" s="127" t="s">
        <v>351</v>
      </c>
      <c r="F33" s="554" t="s">
        <v>352</v>
      </c>
      <c r="G33" s="53">
        <f>G32-G31+G28</f>
        <v>3718</v>
      </c>
      <c r="H33" s="53">
        <f>H32-H31+H28</f>
        <v>5286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1385</v>
      </c>
      <c r="D34" s="50">
        <f>IF((H33-D33)&gt;0,H33-D33,0)</f>
        <v>2420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287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359</v>
      </c>
      <c r="B36" s="305" t="s">
        <v>360</v>
      </c>
      <c r="C36" s="46"/>
      <c r="D36" s="46">
        <v>252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35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24">
      <c r="A39" s="312" t="s">
        <v>365</v>
      </c>
      <c r="B39" s="129" t="s">
        <v>366</v>
      </c>
      <c r="C39" s="460">
        <f>+IF((G33-C33-C35)&gt;0,G33-C33-C35,0)</f>
        <v>1385</v>
      </c>
      <c r="D39" s="460">
        <f>+IF((H33-D33-D35)&gt;0,H33-D33-D35,0)</f>
        <v>2133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1385</v>
      </c>
      <c r="D41" s="52">
        <f>IF(H39=0,IF(D39-D40&gt;0,D39-D40+H40,0),IF(H39-H40&lt;0,H40-H39+D39,0))</f>
        <v>2133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3718</v>
      </c>
      <c r="D42" s="53">
        <f>D33+D35+D39</f>
        <v>5286</v>
      </c>
      <c r="E42" s="128" t="s">
        <v>378</v>
      </c>
      <c r="F42" s="129" t="s">
        <v>379</v>
      </c>
      <c r="G42" s="53">
        <f>G39+G33</f>
        <v>3718</v>
      </c>
      <c r="H42" s="53">
        <f>H39+H33</f>
        <v>5286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00" t="s">
        <v>861</v>
      </c>
      <c r="B45" s="600"/>
      <c r="C45" s="600"/>
      <c r="D45" s="600"/>
      <c r="E45" s="60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95" t="s">
        <v>869</v>
      </c>
      <c r="E48" s="595"/>
      <c r="F48" s="595"/>
      <c r="G48" s="595"/>
      <c r="H48" s="59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f>'справка №1-БАЛАНС'!A99</f>
        <v>41302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6" t="s">
        <v>868</v>
      </c>
      <c r="E50" s="596"/>
      <c r="F50" s="596"/>
      <c r="G50" s="596"/>
      <c r="H50" s="59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E52" sqref="E52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31.12.2012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79995</v>
      </c>
      <c r="D10" s="54">
        <v>1949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-79294</v>
      </c>
      <c r="D11" s="54">
        <v>-921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389</v>
      </c>
      <c r="B12" s="333" t="s">
        <v>390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-296</v>
      </c>
      <c r="D13" s="54">
        <v>-359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-109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-216</v>
      </c>
      <c r="D15" s="54">
        <v>-71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9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399</v>
      </c>
      <c r="B17" s="333" t="s">
        <v>400</v>
      </c>
      <c r="C17" s="54"/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12</v>
      </c>
      <c r="D18" s="54">
        <v>19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-244</v>
      </c>
      <c r="D19" s="54">
        <v>-78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-34</v>
      </c>
      <c r="D20" s="55">
        <f>SUM(D10:D19)</f>
        <v>429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-98</v>
      </c>
      <c r="D22" s="54">
        <v>-39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103</v>
      </c>
      <c r="D23" s="54">
        <v>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-1665</v>
      </c>
      <c r="D24" s="54">
        <v>-3111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42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1244</v>
      </c>
      <c r="D31" s="54">
        <v>3261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-374</v>
      </c>
      <c r="D32" s="55">
        <f>SUM(D22:D31)</f>
        <v>116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-2</v>
      </c>
      <c r="D39" s="54">
        <v>-2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-2</v>
      </c>
      <c r="D42" s="55">
        <f>SUM(D34:D41)</f>
        <v>-2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-410</v>
      </c>
      <c r="D43" s="55">
        <f>D42+D32+D20</f>
        <v>543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565</v>
      </c>
      <c r="D44" s="132">
        <v>22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155</v>
      </c>
      <c r="D45" s="55">
        <f>D44+D43</f>
        <v>565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155</v>
      </c>
      <c r="D46" s="56">
        <v>565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41302</v>
      </c>
      <c r="B50" s="436" t="s">
        <v>870</v>
      </c>
      <c r="C50" s="601"/>
      <c r="D50" s="601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601"/>
      <c r="D52" s="601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40" sqref="A40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02" t="s">
        <v>458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4" t="str">
        <f>'справка №1-БАЛАНС'!E3</f>
        <v>"СВИЛОЗА" АД</v>
      </c>
      <c r="C3" s="604"/>
      <c r="D3" s="604"/>
      <c r="E3" s="604"/>
      <c r="F3" s="604"/>
      <c r="G3" s="604"/>
      <c r="H3" s="604"/>
      <c r="I3" s="604"/>
      <c r="J3" s="476"/>
      <c r="K3" s="606" t="s">
        <v>2</v>
      </c>
      <c r="L3" s="606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604" t="str">
        <f>'справка №1-БАЛАНС'!E4</f>
        <v> </v>
      </c>
      <c r="C4" s="604"/>
      <c r="D4" s="604"/>
      <c r="E4" s="604"/>
      <c r="F4" s="604"/>
      <c r="G4" s="604"/>
      <c r="H4" s="604"/>
      <c r="I4" s="604"/>
      <c r="J4" s="136"/>
      <c r="K4" s="607" t="s">
        <v>3</v>
      </c>
      <c r="L4" s="60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8" t="str">
        <f>'справка №1-БАЛАНС'!E5</f>
        <v>към 31.12.2012</v>
      </c>
      <c r="C5" s="608"/>
      <c r="D5" s="608"/>
      <c r="E5" s="60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21402</v>
      </c>
      <c r="G11" s="58">
        <f>'справка №1-БАЛАНС'!H23</f>
        <v>0</v>
      </c>
      <c r="H11" s="60"/>
      <c r="I11" s="58">
        <f>'справка №1-БАЛАНС'!H28+'справка №1-БАЛАНС'!H31</f>
        <v>3253</v>
      </c>
      <c r="J11" s="58">
        <f>'справка №1-БАЛАНС'!H29+'справка №1-БАЛАНС'!H32</f>
        <v>0</v>
      </c>
      <c r="K11" s="60"/>
      <c r="L11" s="344">
        <f>SUM(C11:K11)</f>
        <v>56410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21402</v>
      </c>
      <c r="G15" s="61">
        <f t="shared" si="2"/>
        <v>0</v>
      </c>
      <c r="H15" s="61">
        <f t="shared" si="2"/>
        <v>0</v>
      </c>
      <c r="I15" s="61">
        <f t="shared" si="2"/>
        <v>3253</v>
      </c>
      <c r="J15" s="61">
        <f t="shared" si="2"/>
        <v>0</v>
      </c>
      <c r="K15" s="61">
        <f t="shared" si="2"/>
        <v>0</v>
      </c>
      <c r="L15" s="344">
        <f t="shared" si="1"/>
        <v>56410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1385</v>
      </c>
      <c r="J16" s="345">
        <f>+'справка №1-БАЛАНС'!G32</f>
        <v>0</v>
      </c>
      <c r="K16" s="60"/>
      <c r="L16" s="344">
        <f t="shared" si="1"/>
        <v>1385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21402</v>
      </c>
      <c r="G29" s="59">
        <f t="shared" si="6"/>
        <v>0</v>
      </c>
      <c r="H29" s="59">
        <f t="shared" si="6"/>
        <v>0</v>
      </c>
      <c r="I29" s="59">
        <f t="shared" si="6"/>
        <v>4638</v>
      </c>
      <c r="J29" s="59">
        <f t="shared" si="6"/>
        <v>0</v>
      </c>
      <c r="K29" s="59">
        <f t="shared" si="6"/>
        <v>0</v>
      </c>
      <c r="L29" s="344">
        <f t="shared" si="1"/>
        <v>57795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21402</v>
      </c>
      <c r="G32" s="59">
        <f t="shared" si="7"/>
        <v>0</v>
      </c>
      <c r="H32" s="59">
        <f t="shared" si="7"/>
        <v>0</v>
      </c>
      <c r="I32" s="59">
        <f t="shared" si="7"/>
        <v>4638</v>
      </c>
      <c r="J32" s="59">
        <f t="shared" si="7"/>
        <v>0</v>
      </c>
      <c r="K32" s="59">
        <f t="shared" si="7"/>
        <v>0</v>
      </c>
      <c r="L32" s="344">
        <f t="shared" si="1"/>
        <v>57795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5" t="s">
        <v>862</v>
      </c>
      <c r="B35" s="605"/>
      <c r="C35" s="605"/>
      <c r="D35" s="605"/>
      <c r="E35" s="605"/>
      <c r="F35" s="605"/>
      <c r="G35" s="605"/>
      <c r="H35" s="605"/>
      <c r="I35" s="605"/>
      <c r="J35" s="60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603" t="s">
        <v>520</v>
      </c>
      <c r="E38" s="603"/>
      <c r="F38" s="603"/>
      <c r="G38" s="603"/>
      <c r="H38" s="603"/>
      <c r="I38" s="603"/>
      <c r="J38" s="15" t="s">
        <v>857</v>
      </c>
      <c r="K38" s="15"/>
      <c r="L38" s="603"/>
      <c r="M38" s="603"/>
      <c r="N38" s="11"/>
    </row>
    <row r="39" spans="1:13" ht="12">
      <c r="A39" s="578">
        <f>'справка №1-БАЛАНС'!A99</f>
        <v>41302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F38" sqref="F38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86" t="s">
        <v>382</v>
      </c>
      <c r="B2" s="587"/>
      <c r="C2" s="583" t="str">
        <f>'справка №1-БАЛАНС'!E3</f>
        <v>"СВИЛОЗА" АД</v>
      </c>
      <c r="D2" s="583"/>
      <c r="E2" s="583"/>
      <c r="F2" s="583"/>
      <c r="G2" s="583"/>
      <c r="H2" s="58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586" t="s">
        <v>4</v>
      </c>
      <c r="B3" s="587"/>
      <c r="C3" s="584" t="str">
        <f>'справка №1-БАЛАНС'!E5</f>
        <v>към 31.12.2012</v>
      </c>
      <c r="D3" s="584"/>
      <c r="E3" s="584"/>
      <c r="F3" s="485"/>
      <c r="G3" s="485"/>
      <c r="H3" s="485"/>
      <c r="I3" s="485"/>
      <c r="J3" s="485"/>
      <c r="K3" s="485"/>
      <c r="L3" s="485"/>
      <c r="M3" s="617" t="s">
        <v>3</v>
      </c>
      <c r="N3" s="61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2" t="s">
        <v>462</v>
      </c>
      <c r="B5" s="613"/>
      <c r="C5" s="585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9" t="s">
        <v>528</v>
      </c>
      <c r="R5" s="609" t="s">
        <v>529</v>
      </c>
    </row>
    <row r="6" spans="1:18" s="100" customFormat="1" ht="60">
      <c r="A6" s="614"/>
      <c r="B6" s="615"/>
      <c r="C6" s="61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0"/>
      <c r="R6" s="610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372</v>
      </c>
      <c r="E9" s="189">
        <v>102</v>
      </c>
      <c r="F9" s="189">
        <v>20</v>
      </c>
      <c r="G9" s="74">
        <f>D9+E9-F9</f>
        <v>454</v>
      </c>
      <c r="H9" s="65"/>
      <c r="I9" s="65"/>
      <c r="J9" s="74">
        <f>G9+H9-I9</f>
        <v>454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454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726</v>
      </c>
      <c r="E10" s="189">
        <v>0</v>
      </c>
      <c r="F10" s="189">
        <v>1</v>
      </c>
      <c r="G10" s="74">
        <f aca="true" t="shared" si="2" ref="G10:G39">D10+E10-F10</f>
        <v>725</v>
      </c>
      <c r="H10" s="65"/>
      <c r="I10" s="65"/>
      <c r="J10" s="74">
        <f aca="true" t="shared" si="3" ref="J10:J39">G10+H10-I10</f>
        <v>725</v>
      </c>
      <c r="K10" s="65">
        <v>356</v>
      </c>
      <c r="L10" s="65">
        <v>22</v>
      </c>
      <c r="M10" s="65">
        <v>1</v>
      </c>
      <c r="N10" s="74">
        <f aca="true" t="shared" si="4" ref="N10:N39">K10+L10-M10</f>
        <v>377</v>
      </c>
      <c r="O10" s="65"/>
      <c r="P10" s="65"/>
      <c r="Q10" s="74">
        <f t="shared" si="0"/>
        <v>377</v>
      </c>
      <c r="R10" s="74">
        <f t="shared" si="1"/>
        <v>348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24868</v>
      </c>
      <c r="E11" s="189">
        <v>3</v>
      </c>
      <c r="F11" s="189">
        <v>8</v>
      </c>
      <c r="G11" s="74">
        <f t="shared" si="2"/>
        <v>24863</v>
      </c>
      <c r="H11" s="65"/>
      <c r="I11" s="65"/>
      <c r="J11" s="74">
        <f t="shared" si="3"/>
        <v>24863</v>
      </c>
      <c r="K11" s="65">
        <v>8405</v>
      </c>
      <c r="L11" s="65">
        <v>945</v>
      </c>
      <c r="M11" s="65">
        <v>8</v>
      </c>
      <c r="N11" s="74">
        <f t="shared" si="4"/>
        <v>9342</v>
      </c>
      <c r="O11" s="65"/>
      <c r="P11" s="65"/>
      <c r="Q11" s="74">
        <f t="shared" si="0"/>
        <v>9342</v>
      </c>
      <c r="R11" s="74">
        <f t="shared" si="1"/>
        <v>15521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3878</v>
      </c>
      <c r="E12" s="189">
        <v>0</v>
      </c>
      <c r="F12" s="189">
        <v>0</v>
      </c>
      <c r="G12" s="74">
        <f t="shared" si="2"/>
        <v>3878</v>
      </c>
      <c r="H12" s="65"/>
      <c r="I12" s="65"/>
      <c r="J12" s="74">
        <f t="shared" si="3"/>
        <v>3878</v>
      </c>
      <c r="K12" s="65">
        <v>1916</v>
      </c>
      <c r="L12" s="65">
        <v>117</v>
      </c>
      <c r="M12" s="65">
        <v>0</v>
      </c>
      <c r="N12" s="74">
        <f t="shared" si="4"/>
        <v>2033</v>
      </c>
      <c r="O12" s="65"/>
      <c r="P12" s="65"/>
      <c r="Q12" s="74">
        <f t="shared" si="0"/>
        <v>2033</v>
      </c>
      <c r="R12" s="74">
        <f t="shared" si="1"/>
        <v>1845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650</v>
      </c>
      <c r="E13" s="189">
        <v>0</v>
      </c>
      <c r="F13" s="189">
        <v>35</v>
      </c>
      <c r="G13" s="74">
        <f t="shared" si="2"/>
        <v>615</v>
      </c>
      <c r="H13" s="65"/>
      <c r="I13" s="65"/>
      <c r="J13" s="74">
        <f t="shared" si="3"/>
        <v>615</v>
      </c>
      <c r="K13" s="65">
        <v>568</v>
      </c>
      <c r="L13" s="65">
        <v>29</v>
      </c>
      <c r="M13" s="65">
        <v>35</v>
      </c>
      <c r="N13" s="74">
        <f t="shared" si="4"/>
        <v>562</v>
      </c>
      <c r="O13" s="65"/>
      <c r="P13" s="65"/>
      <c r="Q13" s="74">
        <f t="shared" si="0"/>
        <v>562</v>
      </c>
      <c r="R13" s="74">
        <f t="shared" si="1"/>
        <v>53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159</v>
      </c>
      <c r="E14" s="189">
        <v>3</v>
      </c>
      <c r="F14" s="189">
        <v>2</v>
      </c>
      <c r="G14" s="74">
        <f t="shared" si="2"/>
        <v>160</v>
      </c>
      <c r="H14" s="65"/>
      <c r="I14" s="65"/>
      <c r="J14" s="74">
        <f t="shared" si="3"/>
        <v>160</v>
      </c>
      <c r="K14" s="65">
        <v>159</v>
      </c>
      <c r="L14" s="65"/>
      <c r="M14" s="65">
        <v>1</v>
      </c>
      <c r="N14" s="74">
        <f t="shared" si="4"/>
        <v>158</v>
      </c>
      <c r="O14" s="65"/>
      <c r="P14" s="65"/>
      <c r="Q14" s="74">
        <f t="shared" si="0"/>
        <v>158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>
        <v>44</v>
      </c>
      <c r="E15" s="457">
        <v>26</v>
      </c>
      <c r="F15" s="457">
        <v>0</v>
      </c>
      <c r="G15" s="74">
        <f t="shared" si="2"/>
        <v>70</v>
      </c>
      <c r="H15" s="458"/>
      <c r="I15" s="458"/>
      <c r="J15" s="74">
        <f t="shared" si="3"/>
        <v>70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9</v>
      </c>
      <c r="E16" s="189">
        <v>0</v>
      </c>
      <c r="F16" s="189">
        <v>9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30706</v>
      </c>
      <c r="E17" s="194">
        <f>SUM(E9:E16)</f>
        <v>134</v>
      </c>
      <c r="F17" s="194">
        <f>SUM(F9:F16)</f>
        <v>75</v>
      </c>
      <c r="G17" s="74">
        <f t="shared" si="2"/>
        <v>30765</v>
      </c>
      <c r="H17" s="75">
        <f>SUM(H9:H16)</f>
        <v>0</v>
      </c>
      <c r="I17" s="75">
        <f>SUM(I9:I16)</f>
        <v>0</v>
      </c>
      <c r="J17" s="74">
        <f t="shared" si="3"/>
        <v>30765</v>
      </c>
      <c r="K17" s="75">
        <f>SUM(K9:K16)</f>
        <v>11404</v>
      </c>
      <c r="L17" s="75">
        <f>SUM(L9:L16)</f>
        <v>1113</v>
      </c>
      <c r="M17" s="75">
        <f>SUM(M9:M16)</f>
        <v>45</v>
      </c>
      <c r="N17" s="74">
        <f t="shared" si="4"/>
        <v>12472</v>
      </c>
      <c r="O17" s="75">
        <f>SUM(O9:O16)</f>
        <v>0</v>
      </c>
      <c r="P17" s="75">
        <f>SUM(P9:P16)</f>
        <v>0</v>
      </c>
      <c r="Q17" s="74">
        <f t="shared" si="5"/>
        <v>12472</v>
      </c>
      <c r="R17" s="74">
        <f t="shared" si="6"/>
        <v>18293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2882</v>
      </c>
      <c r="E18" s="187">
        <v>424</v>
      </c>
      <c r="F18" s="187">
        <v>335</v>
      </c>
      <c r="G18" s="74">
        <f t="shared" si="2"/>
        <v>2971</v>
      </c>
      <c r="H18" s="63"/>
      <c r="I18" s="63"/>
      <c r="J18" s="74">
        <f t="shared" si="3"/>
        <v>2971</v>
      </c>
      <c r="K18" s="63">
        <v>1046</v>
      </c>
      <c r="L18" s="63">
        <v>86</v>
      </c>
      <c r="M18" s="63">
        <v>255</v>
      </c>
      <c r="N18" s="74">
        <f t="shared" si="4"/>
        <v>877</v>
      </c>
      <c r="O18" s="63"/>
      <c r="P18" s="63"/>
      <c r="Q18" s="74">
        <f t="shared" si="5"/>
        <v>877</v>
      </c>
      <c r="R18" s="74">
        <f t="shared" si="6"/>
        <v>2094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142</v>
      </c>
      <c r="E21" s="189">
        <v>1</v>
      </c>
      <c r="F21" s="189"/>
      <c r="G21" s="74">
        <f t="shared" si="2"/>
        <v>143</v>
      </c>
      <c r="H21" s="65"/>
      <c r="I21" s="65"/>
      <c r="J21" s="74">
        <f t="shared" si="3"/>
        <v>143</v>
      </c>
      <c r="K21" s="65">
        <v>141</v>
      </c>
      <c r="L21" s="65">
        <v>2</v>
      </c>
      <c r="M21" s="65"/>
      <c r="N21" s="74">
        <f t="shared" si="4"/>
        <v>143</v>
      </c>
      <c r="O21" s="65"/>
      <c r="P21" s="65"/>
      <c r="Q21" s="74">
        <f t="shared" si="5"/>
        <v>143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366</v>
      </c>
      <c r="E22" s="189">
        <v>12</v>
      </c>
      <c r="F22" s="189"/>
      <c r="G22" s="74">
        <f t="shared" si="2"/>
        <v>378</v>
      </c>
      <c r="H22" s="65"/>
      <c r="I22" s="65"/>
      <c r="J22" s="74">
        <f t="shared" si="3"/>
        <v>378</v>
      </c>
      <c r="K22" s="65">
        <v>345</v>
      </c>
      <c r="L22" s="65">
        <v>23</v>
      </c>
      <c r="M22" s="65"/>
      <c r="N22" s="74">
        <f t="shared" si="4"/>
        <v>368</v>
      </c>
      <c r="O22" s="65"/>
      <c r="P22" s="65"/>
      <c r="Q22" s="74">
        <f t="shared" si="5"/>
        <v>368</v>
      </c>
      <c r="R22" s="74">
        <f t="shared" si="6"/>
        <v>10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273</v>
      </c>
      <c r="E24" s="189">
        <v>5</v>
      </c>
      <c r="F24" s="189">
        <v>100</v>
      </c>
      <c r="G24" s="74">
        <f t="shared" si="2"/>
        <v>178</v>
      </c>
      <c r="H24" s="65"/>
      <c r="I24" s="65"/>
      <c r="J24" s="74">
        <f t="shared" si="3"/>
        <v>178</v>
      </c>
      <c r="K24" s="65">
        <v>18</v>
      </c>
      <c r="L24" s="65"/>
      <c r="M24" s="65"/>
      <c r="N24" s="74">
        <f t="shared" si="4"/>
        <v>18</v>
      </c>
      <c r="O24" s="65"/>
      <c r="P24" s="65"/>
      <c r="Q24" s="74">
        <f t="shared" si="5"/>
        <v>18</v>
      </c>
      <c r="R24" s="74">
        <f t="shared" si="6"/>
        <v>160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811</v>
      </c>
      <c r="E25" s="190">
        <f aca="true" t="shared" si="7" ref="E25:P25">SUM(E21:E24)</f>
        <v>18</v>
      </c>
      <c r="F25" s="190">
        <f t="shared" si="7"/>
        <v>100</v>
      </c>
      <c r="G25" s="67">
        <f t="shared" si="2"/>
        <v>729</v>
      </c>
      <c r="H25" s="66">
        <f t="shared" si="7"/>
        <v>0</v>
      </c>
      <c r="I25" s="66">
        <f t="shared" si="7"/>
        <v>0</v>
      </c>
      <c r="J25" s="67">
        <f t="shared" si="3"/>
        <v>729</v>
      </c>
      <c r="K25" s="66">
        <f t="shared" si="7"/>
        <v>534</v>
      </c>
      <c r="L25" s="66">
        <f t="shared" si="7"/>
        <v>25</v>
      </c>
      <c r="M25" s="66">
        <f t="shared" si="7"/>
        <v>0</v>
      </c>
      <c r="N25" s="67">
        <f t="shared" si="4"/>
        <v>559</v>
      </c>
      <c r="O25" s="66">
        <f t="shared" si="7"/>
        <v>0</v>
      </c>
      <c r="P25" s="66">
        <f t="shared" si="7"/>
        <v>0</v>
      </c>
      <c r="Q25" s="67">
        <f t="shared" si="5"/>
        <v>559</v>
      </c>
      <c r="R25" s="67">
        <f t="shared" si="6"/>
        <v>170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33189</v>
      </c>
      <c r="E27" s="192">
        <f aca="true" t="shared" si="8" ref="E27:P27">SUM(E28:E31)</f>
        <v>0</v>
      </c>
      <c r="F27" s="192">
        <f t="shared" si="8"/>
        <v>5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v>33181</v>
      </c>
      <c r="E28" s="189">
        <v>0</v>
      </c>
      <c r="F28" s="189">
        <v>5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3203</v>
      </c>
      <c r="E37" s="189">
        <v>1986</v>
      </c>
      <c r="F37" s="189">
        <v>40</v>
      </c>
      <c r="G37" s="74">
        <f t="shared" si="2"/>
        <v>5149</v>
      </c>
      <c r="H37" s="72"/>
      <c r="I37" s="72"/>
      <c r="J37" s="74">
        <f t="shared" si="3"/>
        <v>5149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5149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36392</v>
      </c>
      <c r="E38" s="194">
        <f aca="true" t="shared" si="12" ref="E38:P38">E27+E32+E37</f>
        <v>1986</v>
      </c>
      <c r="F38" s="194">
        <f t="shared" si="12"/>
        <v>45</v>
      </c>
      <c r="G38" s="74">
        <f t="shared" si="2"/>
        <v>38333</v>
      </c>
      <c r="H38" s="75">
        <f t="shared" si="12"/>
        <v>0</v>
      </c>
      <c r="I38" s="75">
        <f t="shared" si="12"/>
        <v>0</v>
      </c>
      <c r="J38" s="74">
        <f t="shared" si="3"/>
        <v>38333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38333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70791</v>
      </c>
      <c r="E40" s="438">
        <f>E17+E18+E19+E25+E38+E39</f>
        <v>2562</v>
      </c>
      <c r="F40" s="438">
        <f aca="true" t="shared" si="13" ref="F40:R40">F17+F18+F19+F25+F38+F39</f>
        <v>555</v>
      </c>
      <c r="G40" s="438">
        <f t="shared" si="13"/>
        <v>72798</v>
      </c>
      <c r="H40" s="438">
        <f t="shared" si="13"/>
        <v>0</v>
      </c>
      <c r="I40" s="438">
        <f t="shared" si="13"/>
        <v>0</v>
      </c>
      <c r="J40" s="438">
        <f t="shared" si="13"/>
        <v>72798</v>
      </c>
      <c r="K40" s="438">
        <f t="shared" si="13"/>
        <v>12984</v>
      </c>
      <c r="L40" s="438">
        <f t="shared" si="13"/>
        <v>1224</v>
      </c>
      <c r="M40" s="438">
        <f t="shared" si="13"/>
        <v>300</v>
      </c>
      <c r="N40" s="438">
        <f t="shared" si="13"/>
        <v>13908</v>
      </c>
      <c r="O40" s="438">
        <f t="shared" si="13"/>
        <v>0</v>
      </c>
      <c r="P40" s="438">
        <f t="shared" si="13"/>
        <v>0</v>
      </c>
      <c r="Q40" s="438">
        <f t="shared" si="13"/>
        <v>13908</v>
      </c>
      <c r="R40" s="438">
        <f t="shared" si="13"/>
        <v>58890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1"/>
      <c r="L44" s="611"/>
      <c r="M44" s="611"/>
      <c r="N44" s="611"/>
      <c r="O44" s="618" t="s">
        <v>780</v>
      </c>
      <c r="P44" s="619"/>
      <c r="Q44" s="619"/>
      <c r="R44" s="619"/>
    </row>
    <row r="45" spans="1:18" ht="12">
      <c r="A45" s="349"/>
      <c r="B45" s="579">
        <f>'справка №1-БАЛАНС'!A99</f>
        <v>41302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>
        <f>N11+N16</f>
        <v>9342</v>
      </c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K44:N44"/>
    <mergeCell ref="A5:B6"/>
    <mergeCell ref="A2:B2"/>
    <mergeCell ref="C2:H2"/>
    <mergeCell ref="A3:B3"/>
    <mergeCell ref="C3:E3"/>
    <mergeCell ref="C5:C6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6">
      <selection activeCell="D75" sqref="D75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6" t="str">
        <f>'справка №1-БАЛАНС'!E3</f>
        <v>"СВИЛОЗА" АД</v>
      </c>
      <c r="C3" s="627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към 31.12.2012</v>
      </c>
      <c r="C4" s="625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24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704</v>
      </c>
      <c r="D24" s="119">
        <f>SUM(D25:D27)</f>
        <v>698</v>
      </c>
      <c r="E24" s="120">
        <f>SUM(E25:E27)</f>
        <v>6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704</v>
      </c>
      <c r="D26" s="108">
        <v>698</v>
      </c>
      <c r="E26" s="120">
        <f t="shared" si="0"/>
        <v>6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258</v>
      </c>
      <c r="D28" s="108">
        <v>264</v>
      </c>
      <c r="E28" s="120">
        <f t="shared" si="0"/>
        <v>-6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609</v>
      </c>
      <c r="D38" s="105">
        <f>SUM(D39:D42)</f>
        <v>29</v>
      </c>
      <c r="E38" s="121">
        <f>SUM(E39:E42)</f>
        <v>580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609</v>
      </c>
      <c r="D42" s="108">
        <v>29</v>
      </c>
      <c r="E42" s="120">
        <f t="shared" si="0"/>
        <v>580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1571</v>
      </c>
      <c r="D43" s="104">
        <f>D24+D28+D29+D31+D30+D32+D33+D38</f>
        <v>991</v>
      </c>
      <c r="E43" s="118">
        <f>E24+E28+E29+E31+E30+E32+E33+E38</f>
        <v>580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1571</v>
      </c>
      <c r="D44" s="103">
        <f>D43+D21+D19+D9</f>
        <v>991</v>
      </c>
      <c r="E44" s="118">
        <f>E43+E21+E19+E9</f>
        <v>580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703</v>
      </c>
      <c r="C62" s="108">
        <v>543</v>
      </c>
      <c r="D62" s="108"/>
      <c r="E62" s="119">
        <f t="shared" si="1"/>
        <v>543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543</v>
      </c>
      <c r="D66" s="103">
        <f>D52+D56+D61+D62+D63+D64</f>
        <v>0</v>
      </c>
      <c r="E66" s="119">
        <f t="shared" si="1"/>
        <v>543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1689</v>
      </c>
      <c r="D68" s="108"/>
      <c r="E68" s="119">
        <f t="shared" si="1"/>
        <v>1689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57</v>
      </c>
      <c r="D71" s="105">
        <f>SUM(D72:D74)</f>
        <v>57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57</v>
      </c>
      <c r="D74" s="108">
        <v>57</v>
      </c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370</v>
      </c>
      <c r="D85" s="104">
        <f>SUM(D86:D90)+D94</f>
        <v>370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266</v>
      </c>
      <c r="D87" s="108">
        <v>266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13</v>
      </c>
      <c r="D88" s="108">
        <v>13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27</v>
      </c>
      <c r="D89" s="108">
        <v>27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60</v>
      </c>
      <c r="D90" s="103">
        <f>SUM(D91:D93)</f>
        <v>60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11</v>
      </c>
      <c r="D92" s="108">
        <v>11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49</v>
      </c>
      <c r="D93" s="108">
        <v>49</v>
      </c>
      <c r="E93" s="119">
        <f t="shared" si="1"/>
        <v>0</v>
      </c>
      <c r="F93" s="108"/>
    </row>
    <row r="94" spans="1:6" ht="24">
      <c r="A94" s="396" t="s">
        <v>757</v>
      </c>
      <c r="B94" s="397" t="s">
        <v>758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164</v>
      </c>
      <c r="D95" s="108">
        <v>164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591</v>
      </c>
      <c r="D96" s="104">
        <f>D85+D80+D75+D71+D95</f>
        <v>591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2823</v>
      </c>
      <c r="D97" s="104">
        <f>D96+D68+D66</f>
        <v>591</v>
      </c>
      <c r="E97" s="104">
        <f>E96+E68+E66</f>
        <v>2232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882</v>
      </c>
      <c r="B109" s="621"/>
      <c r="C109" s="621" t="s">
        <v>873</v>
      </c>
      <c r="D109" s="621"/>
      <c r="E109" s="621"/>
      <c r="F109" s="621"/>
    </row>
    <row r="110" spans="1:6" ht="12">
      <c r="A110" s="580">
        <f>'справка №1-БАЛАНС'!A99</f>
        <v>41302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874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8" t="str">
        <f>'справка №1-БАЛАНС'!E3</f>
        <v>"СВИЛОЗА"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814191178</v>
      </c>
    </row>
    <row r="5" spans="1:9" ht="15">
      <c r="A5" s="501" t="s">
        <v>4</v>
      </c>
      <c r="B5" s="629" t="str">
        <f>'справка №1-БАЛАНС'!E5</f>
        <v>към 31.12.2012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1"/>
      <c r="C30" s="631"/>
      <c r="D30" s="459" t="s">
        <v>818</v>
      </c>
      <c r="E30" s="630"/>
      <c r="F30" s="630"/>
      <c r="G30" s="630"/>
      <c r="H30" s="420" t="s">
        <v>780</v>
      </c>
      <c r="I30" s="630"/>
      <c r="J30" s="630"/>
    </row>
    <row r="31" spans="1:9" s="521" customFormat="1" ht="12">
      <c r="A31" s="579">
        <f>'справка №1-БАЛАНС'!A99</f>
        <v>41302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127">
      <selection activeCell="A14" sqref="A14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12.125" style="509" customWidth="1"/>
    <col min="5" max="5" width="17.375" style="509" customWidth="1"/>
    <col min="6" max="6" width="14.87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5" t="str">
        <f>'справка №1-БАЛАНС'!E3</f>
        <v>"СВИЛОЗА" АД</v>
      </c>
      <c r="C5" s="635"/>
      <c r="D5" s="635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6" t="str">
        <f>'справка №1-БАЛАНС'!E5</f>
        <v>към 31.12.2012</v>
      </c>
      <c r="C6" s="636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89.2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7" t="s">
        <v>848</v>
      </c>
      <c r="D150" s="637"/>
      <c r="E150" s="637"/>
      <c r="F150" s="637"/>
    </row>
    <row r="151" spans="1:6" ht="12.75">
      <c r="A151" s="581">
        <f>'справка №1-БАЛАНС'!A99</f>
        <v>41302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7" t="s">
        <v>856</v>
      </c>
      <c r="D152" s="637"/>
      <c r="E152" s="637"/>
      <c r="F152" s="637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IRS</cp:lastModifiedBy>
  <cp:lastPrinted>2013-01-22T08:11:30Z</cp:lastPrinted>
  <dcterms:created xsi:type="dcterms:W3CDTF">2000-06-29T12:02:40Z</dcterms:created>
  <dcterms:modified xsi:type="dcterms:W3CDTF">2013-01-28T08:22:59Z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