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8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бележки" sheetId="5" state="hidden" r:id="rId5"/>
    <sheet name="баланс-прогноза" sheetId="6" state="hidden" r:id="rId6"/>
    <sheet name="опр-прогноза" sheetId="7" state="hidden" r:id="rId7"/>
    <sheet name="опп-прогноза" sheetId="8" state="hidden" r:id="rId8"/>
    <sheet name="справка №5" sheetId="9" r:id="rId9"/>
    <sheet name="справка №6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<sst xmlns="http://schemas.openxmlformats.org/spreadsheetml/2006/main" count="1147" uniqueCount="942">
  <si>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</si>
  <si>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</si>
  <si>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</si>
  <si>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</si>
  <si>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</si>
  <si>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</si>
  <si>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</si>
  <si>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</si>
  <si>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</si>
  <si>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</si>
  <si>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</si>
  <si>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</si>
  <si>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</si>
  <si>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</si>
  <si>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</si>
  <si>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</si>
  <si>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</si>
  <si>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</si>
  <si>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</si>
  <si>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</si>
  <si>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</si>
  <si>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</si>
  <si>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</si>
  <si>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</si>
  <si>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</si>
  <si>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</si>
  <si>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</si>
  <si>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</si>
  <si>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</si>
  <si>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</si>
  <si>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</si>
  <si>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</si>
  <si>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</si>
  <si>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</si>
  <si>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</si>
  <si>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</si>
  <si>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</si>
  <si>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</si>
  <si>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</si>
  <si>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</si>
  <si>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</si>
  <si>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</si>
  <si>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</si>
  <si>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</si>
  <si>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</si>
  <si>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</si>
  <si>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</si>
  <si>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</si>
  <si>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</si>
  <si>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</si>
  <si>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</si>
  <si>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</si>
  <si>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</si>
  <si>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</si>
  <si>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</si>
  <si>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</si>
  <si>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</si>
  <si>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</si>
  <si>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</si>
  <si>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</si>
  <si>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</si>
  <si>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</si>
  <si>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</si>
  <si>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</si>
  <si>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</si>
  <si>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</si>
  <si>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</si>
  <si>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</si>
  <si>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</si>
  <si>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</si>
  <si>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</si>
  <si>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</si>
  <si>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</si>
  <si>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</si>
  <si>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</si>
  <si>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</si>
  <si>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</si>
  <si>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</si>
  <si>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</si>
  <si>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</si>
  <si>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</si>
  <si>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</si>
  <si>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</si>
  <si>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</si>
  <si>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</si>
  <si>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</si>
  <si>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</si>
  <si>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</si>
  <si>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</si>
  <si>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</si>
  <si>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</si>
  <si>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</si>
  <si>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</si>
  <si>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</si>
  <si>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</si>
  <si>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</si>
  <si>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</si>
  <si>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</si>
  <si>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</si>
  <si>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</si>
  <si>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</si>
  <si>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</si>
  <si>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</si>
  <si>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</si>
  <si>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</si>
  <si>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</si>
  <si>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</si>
  <si>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</si>
  <si>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</si>
  <si>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</si>
  <si>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</si>
  <si>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</si>
  <si>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</si>
  <si>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</si>
  <si>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</si>
  <si>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</si>
  <si>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</si>
  <si>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</si>
  <si>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</si>
  <si>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</si>
  <si>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</si>
  <si>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</si>
  <si>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</si>
  <si>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</si>
  <si>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</si>
  <si>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</si>
  <si>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</si>
  <si>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</si>
  <si>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</si>
  <si>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</si>
  <si>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</si>
  <si>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</si>
  <si>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</si>
  <si>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</si>
  <si>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</si>
  <si>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</si>
  <si>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</si>
  <si>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</si>
  <si>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</si>
  <si>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</si>
  <si>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</si>
  <si>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</si>
  <si>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</si>
  <si>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</si>
  <si>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</si>
  <si>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</si>
  <si>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</si>
  <si>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</si>
  <si>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</si>
  <si>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</si>
  <si>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</si>
  <si>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</si>
  <si>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</si>
  <si>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</si>
  <si>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</si>
  <si>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</si>
  <si>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</si>
  <si>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</si>
  <si>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</si>
  <si>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</si>
  <si>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</si>
  <si>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</si>
  <si>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</si>
  <si>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</si>
  <si>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</si>
  <si>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</si>
  <si>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</si>
  <si>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</si>
  <si>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</si>
  <si>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</si>
  <si>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</si>
  <si>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</si>
  <si>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</si>
  <si>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</si>
  <si>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</si>
  <si>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</si>
  <si>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</si>
  <si>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</si>
  <si>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</si>
  <si>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</si>
  <si>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</si>
  <si>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</si>
  <si>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</si>
  <si>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</si>
  <si>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</si>
  <si>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</si>
  <si>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</si>
  <si>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</si>
  <si>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</si>
  <si>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</si>
  <si>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</si>
  <si>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</si>
  <si>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</si>
  <si>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</si>
  <si>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</si>
  <si>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</si>
  <si>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</si>
  <si>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</si>
  <si>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</si>
  <si>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</si>
  <si>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</si>
  <si>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</si>
  <si>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</si>
  <si>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</si>
  <si>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</si>
  <si>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</si>
  <si>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</si>
  <si>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</si>
  <si>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</si>
  <si>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</si>
  <si>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</si>
  <si>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</si>
  <si>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</si>
  <si>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</si>
  <si>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</si>
  <si>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</si>
  <si>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</si>
  <si>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</si>
  <si>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</si>
  <si>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</si>
  <si>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</si>
  <si>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</si>
  <si>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</si>
  <si>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</si>
  <si>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</si>
  <si>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</si>
  <si>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</si>
  <si>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</si>
  <si>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</si>
  <si>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</si>
  <si>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</si>
  <si>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</si>
  <si>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</si>
  <si>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</si>
  <si>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</si>
  <si>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</si>
  <si>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</si>
  <si>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</si>
  <si>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</si>
  <si>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</si>
  <si>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</si>
  <si>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</si>
  <si>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</si>
  <si>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</si>
  <si>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</si>
  <si>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</si>
  <si>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</si>
  <si>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</si>
  <si>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</si>
  <si>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</si>
  <si>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</si>
  <si>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</si>
  <si>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</si>
  <si>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</si>
  <si>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</si>
  <si>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</si>
  <si>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</si>
  <si>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</si>
  <si>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</si>
  <si>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</si>
  <si>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</si>
  <si>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</si>
  <si>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</si>
  <si>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</si>
  <si>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</si>
  <si>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</si>
  <si>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</si>
  <si>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</si>
  <si>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</si>
  <si>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</si>
  <si>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</si>
  <si>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</si>
  <si>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</si>
  <si>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</si>
  <si>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</si>
  <si>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</si>
  <si>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</si>
  <si>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</si>
  <si>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</si>
  <si>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</si>
  <si>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</si>
  <si>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</si>
  <si>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</si>
  <si>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</si>
  <si>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</si>
  <si>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</si>
  <si>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</si>
  <si>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</si>
  <si>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</si>
  <si>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</si>
  <si>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</si>
  <si>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</si>
  <si>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</si>
  <si>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</si>
  <si>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</si>
  <si>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</si>
  <si>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</si>
  <si>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</si>
  <si>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</si>
  <si>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</si>
  <si>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</si>
  <si>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</si>
  <si>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</si>
  <si>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</si>
  <si>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</si>
  <si>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</si>
  <si>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</si>
  <si>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</si>
  <si>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</si>
  <si>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</si>
  <si>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</si>
  <si>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</si>
  <si>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</si>
  <si>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</si>
  <si>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</si>
  <si>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</si>
  <si>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</si>
  <si>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</si>
  <si>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</si>
  <si>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</si>
  <si>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</si>
  <si>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</si>
  <si>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</si>
  <si>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</si>
  <si>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</si>
  <si>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</si>
  <si>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</si>
  <si>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</si>
  <si>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</si>
  <si>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</si>
  <si>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</si>
  <si>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</si>
  <si>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</si>
  <si>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</si>
  <si>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</si>
  <si>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</si>
  <si>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</si>
  <si>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</si>
  <si>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</si>
  <si>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</si>
  <si>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</si>
  <si>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</si>
  <si>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</si>
  <si>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</si>
  <si>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</si>
  <si>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</si>
  <si>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</si>
  <si>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</si>
  <si>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</si>
  <si>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</si>
  <si>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</si>
  <si>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</si>
  <si>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</si>
  <si>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</si>
  <si>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</si>
  <si>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</si>
  <si>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</si>
  <si>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</si>
  <si>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</si>
  <si>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</si>
  <si>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</si>
  <si>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</si>
  <si>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</si>
  <si>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</si>
  <si>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</si>
  <si>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</si>
  <si>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</si>
  <si>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</si>
  <si>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</si>
  <si>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</si>
  <si>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</si>
  <si>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</si>
  <si>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</si>
  <si>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</si>
  <si>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</si>
  <si>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</si>
  <si>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</si>
  <si>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</si>
  <si>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</si>
  <si>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</si>
  <si>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</si>
  <si>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</si>
  <si>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</si>
  <si>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</si>
  <si>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</si>
  <si>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</si>
  <si>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</si>
  <si>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</si>
  <si>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</si>
  <si>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</si>
  <si>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</si>
  <si>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</si>
  <si>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</si>
  <si>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</si>
  <si>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</si>
  <si>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</si>
  <si>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</si>
  <si>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</si>
  <si>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</si>
  <si>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</si>
  <si>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</si>
  <si>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</si>
  <si>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</si>
  <si>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</si>
  <si>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</si>
  <si>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</si>
  <si>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</si>
  <si>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</si>
  <si>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</si>
  <si>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</si>
  <si>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</si>
  <si>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</si>
  <si>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</si>
  <si>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</si>
  <si>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</si>
  <si>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</si>
  <si>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</si>
  <si>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</si>
  <si>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</si>
  <si>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</si>
  <si>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</si>
  <si>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</si>
  <si>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</si>
  <si>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</si>
  <si>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</si>
  <si>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</si>
  <si>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</si>
  <si>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</si>
  <si>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</si>
  <si>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</si>
  <si>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</si>
  <si>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</si>
  <si>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</si>
  <si>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</si>
  <si>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</si>
  <si>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</si>
  <si>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</si>
  <si>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</si>
  <si>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</si>
  <si>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</si>
  <si>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</si>
  <si>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</si>
  <si>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</si>
  <si>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</si>
  <si>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</si>
  <si>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</si>
  <si>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</si>
  <si>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</si>
  <si>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</si>
  <si>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</si>
  <si>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</si>
  <si>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</si>
  <si>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</si>
  <si>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</si>
  <si>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</si>
  <si>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</si>
  <si>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</si>
  <si>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</si>
  <si>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</si>
  <si>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</si>
  <si>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</si>
  <si>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</si>
  <si>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</si>
  <si>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</si>
  <si>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</si>
  <si>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</si>
  <si>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</si>
  <si>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</si>
  <si>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</si>
  <si>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</si>
  <si>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</si>
  <si>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</si>
  <si>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</si>
  <si>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</si>
  <si>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</si>
  <si>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</si>
  <si>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</si>
  <si>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</si>
  <si>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</si>
  <si>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</si>
  <si>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</si>
  <si>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</si>
  <si>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</si>
  <si>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</si>
  <si>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</si>
  <si>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</si>
  <si>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</si>
  <si>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</si>
  <si>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</si>
  <si>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</si>
  <si>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</si>
  <si>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</si>
  <si>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</si>
  <si>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</si>
  <si>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</si>
  <si>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</si>
  <si>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</si>
  <si>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</si>
  <si>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</si>
  <si>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</si>
  <si>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</si>
  <si>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</si>
  <si>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</si>
  <si>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</si>
  <si>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</si>
  <si>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</si>
  <si>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</si>
  <si>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</si>
  <si>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</si>
  <si>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</si>
  <si>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</si>
  <si>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</si>
  <si>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</si>
  <si>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</si>
  <si>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</si>
  <si>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</si>
  <si>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</si>
  <si>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</si>
  <si>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</si>
  <si>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</si>
  <si>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</si>
  <si>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</si>
  <si>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</si>
  <si>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</si>
  <si>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</si>
  <si>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</si>
  <si>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</si>
  <si>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</si>
  <si>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</si>
  <si>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</si>
  <si>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</si>
  <si>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</si>
  <si>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</si>
  <si>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</si>
  <si>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</si>
  <si>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</si>
  <si>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</si>
  <si>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</si>
  <si>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</si>
  <si>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</si>
  <si>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</si>
  <si>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</si>
  <si>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</si>
  <si>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</si>
  <si>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</si>
  <si>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</si>
  <si>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</si>
  <si>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</si>
  <si>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</si>
  <si>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</si>
  <si>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</si>
  <si>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</si>
  <si>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</si>
  <si>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</si>
  <si>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</si>
  <si>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</si>
  <si>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</si>
  <si>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</si>
  <si>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</si>
  <si>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</si>
  <si>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</si>
  <si>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</si>
  <si>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</si>
  <si>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</si>
  <si>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</si>
  <si>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</si>
  <si>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</si>
  <si>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</si>
  <si>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</si>
  <si>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</si>
  <si>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</si>
  <si>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</si>
  <si>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</si>
  <si>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</si>
  <si>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</si>
  <si>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</si>
  <si>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</si>
  <si>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</si>
  <si>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</si>
  <si>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</si>
  <si>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</si>
  <si>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</si>
  <si>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</si>
  <si>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</si>
  <si>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</si>
  <si>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</si>
  <si>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</si>
  <si>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</si>
  <si>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</si>
  <si>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</si>
  <si>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</si>
  <si>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</si>
  <si>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</si>
  <si>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</si>
  <si>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</si>
  <si>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</si>
  <si>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</si>
  <si>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</si>
  <si>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</si>
  <si>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</si>
  <si>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</si>
  <si>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</si>
  <si>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</si>
  <si>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</si>
  <si>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</si>
  <si>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</si>
  <si>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</si>
  <si>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</si>
  <si>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</si>
  <si>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</si>
  <si>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</si>
  <si>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</si>
  <si>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</si>
  <si>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</si>
  <si>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</si>
  <si>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</si>
  <si>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</si>
  <si>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</si>
  <si>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</si>
  <si>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</si>
  <si>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</si>
  <si>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</si>
  <si>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</si>
  <si>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</si>
  <si>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</si>
  <si>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</si>
  <si>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</si>
  <si>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</si>
  <si>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</si>
  <si>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</si>
  <si>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</si>
  <si>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</si>
  <si>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</si>
  <si>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</si>
  <si>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</si>
  <si>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</si>
  <si>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</si>
  <si>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</si>
  <si>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</si>
  <si>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</si>
  <si>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</si>
  <si>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</si>
  <si>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</si>
  <si>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</si>
  <si>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</si>
  <si>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</si>
  <si>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</si>
  <si>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</si>
  <si>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</si>
  <si>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</si>
  <si>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</si>
  <si>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</si>
  <si>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</si>
  <si>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</si>
  <si>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</si>
  <si>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</si>
  <si>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</si>
  <si>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</si>
  <si>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</si>
  <si>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</si>
  <si>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</si>
  <si>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</si>
  <si>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</si>
  <si>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</si>
  <si>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</si>
  <si>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</si>
  <si>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</si>
  <si>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</si>
  <si>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</si>
  <si>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</si>
  <si>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</si>
  <si>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</si>
  <si>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</si>
  <si>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</si>
  <si>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</si>
  <si>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</si>
  <si>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</si>
  <si>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</si>
  <si>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</si>
  <si>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</si>
  <si>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</si>
  <si>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</si>
  <si>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</si>
  <si>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</si>
  <si>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</si>
  <si>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</si>
  <si>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</si>
  <si>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</si>
  <si>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</si>
  <si>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</si>
  <si>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</si>
  <si>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</si>
  <si>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</si>
  <si>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</si>
  <si>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</si>
  <si>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</si>
  <si>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</si>
  <si>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</si>
  <si>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</si>
  <si>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</si>
  <si>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</si>
  <si>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</si>
  <si>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</si>
  <si>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</si>
  <si>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</si>
  <si>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</si>
  <si>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</si>
  <si>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</si>
  <si>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</si>
  <si>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</si>
  <si>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</si>
  <si>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</si>
  <si>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</si>
  <si>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</si>
  <si>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</si>
  <si>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</si>
  <si>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</si>
  <si>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</si>
  <si>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</si>
  <si>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</si>
  <si>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</si>
  <si>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</si>
  <si>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</si>
  <si>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</si>
  <si>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</si>
  <si>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</si>
  <si>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</si>
  <si>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</si>
  <si>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</si>
  <si>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</si>
  <si>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</si>
  <si>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</si>
  <si>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</si>
  <si>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</si>
  <si>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</si>
  <si>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</si>
  <si>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</si>
  <si>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</si>
  <si>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</si>
  <si>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</si>
  <si>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</si>
  <si>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</si>
  <si>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</si>
  <si>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</si>
  <si>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</si>
  <si>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</si>
  <si>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</si>
  <si>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</si>
  <si>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</si>
  <si>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</si>
  <si>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</si>
  <si>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</si>
  <si>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</si>
  <si>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</si>
  <si>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</si>
  <si>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</si>
  <si>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</si>
  <si>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</si>
  <si>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</si>
  <si>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</si>
  <si>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</si>
  <si>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</si>
  <si>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</si>
  <si>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</si>
  <si>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</si>
  <si>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</si>
  <si>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</si>
  <si>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</si>
  <si>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</si>
  <si>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</si>
  <si>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</si>
  <si>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</si>
  <si>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</si>
  <si>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</si>
  <si>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</si>
  <si>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</si>
  <si>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</si>
  <si>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</si>
  <si>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</si>
  <si>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</si>
  <si>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</si>
  <si>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</si>
  <si>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</si>
  <si>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</si>
  <si>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</si>
  <si>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</si>
  <si>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</si>
  <si>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</si>
  <si>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</si>
  <si>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</si>
  <si>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</si>
  <si>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</si>
  <si>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</si>
  <si>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</si>
  <si>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</si>
  <si>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</si>
  <si>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</si>
  <si>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</si>
  <si>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</si>
  <si>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</si>
  <si>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</si>
  <si>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</si>
  <si>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</si>
  <si>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</si>
  <si>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</si>
  <si>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</si>
  <si>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</si>
  <si>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</si>
  <si>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</si>
  <si>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</si>
  <si>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</si>
  <si>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</si>
  <si>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</si>
  <si>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</si>
  <si>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</si>
  <si>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</si>
  <si>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</si>
  <si>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</si>
  <si>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</si>
  <si>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</si>
  <si>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</si>
  <si>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</si>
  <si>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</si>
  <si>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</si>
  <si>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</si>
  <si>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</si>
  <si>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</si>
  <si>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</si>
  <si>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</si>
  <si>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</si>
  <si>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</si>
  <si>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</si>
  <si>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</si>
  <si>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</si>
  <si>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</si>
  <si>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</si>
  <si>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</si>
  <si>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</si>
  <si>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</si>
  <si>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</si>
  <si>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</si>
  <si>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</si>
  <si>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</si>
  <si>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</si>
  <si>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</si>
  <si>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</si>
  <si>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</si>
  <si>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</si>
  <si>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</si>
  <si>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</si>
  <si>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</si>
  <si>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</si>
  <si>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</si>
  <si>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</si>
  <si>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</si>
  <si>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</si>
  <si>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</si>
  <si>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</si>
  <si>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</si>
  <si>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</si>
  <si>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</si>
  <si>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</si>
  <si>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</si>
  <si>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</si>
  <si>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</si>
  <si>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"ЛЕВ ИНВЕСТ" АДСИЦ</t>
  </si>
  <si>
    <t>Общо приходи от дейността</t>
  </si>
  <si>
    <t xml:space="preserve">Възнаграждение на обслужващото дружество </t>
  </si>
  <si>
    <t xml:space="preserve">Такси към Комисия за финансов надзор </t>
  </si>
  <si>
    <t xml:space="preserve">Такси към Централен депозитор </t>
  </si>
  <si>
    <t xml:space="preserve">Такси към БФБ-София </t>
  </si>
  <si>
    <t xml:space="preserve">Разходи за възнаграждения на оценители </t>
  </si>
  <si>
    <t xml:space="preserve">Административни разходи </t>
  </si>
  <si>
    <t xml:space="preserve">Възнаграждение на банка депозитор </t>
  </si>
  <si>
    <t xml:space="preserve">Възнаграждение на инвестиционен посредник </t>
  </si>
  <si>
    <t xml:space="preserve">Приходи от лихви </t>
  </si>
  <si>
    <t>Разходи за лихви</t>
  </si>
  <si>
    <t xml:space="preserve">Нетни доходи от лихви </t>
  </si>
  <si>
    <t>Други финансови приходи</t>
  </si>
  <si>
    <t>Разходи за възнаграждения на одитори</t>
  </si>
  <si>
    <t xml:space="preserve"> Разходи за персонала</t>
  </si>
  <si>
    <t>Общо разходи</t>
  </si>
  <si>
    <t>Активи</t>
  </si>
  <si>
    <t>Парични средства</t>
  </si>
  <si>
    <t>ДМА и друг активи</t>
  </si>
  <si>
    <t>Пасиви и собствен капитал</t>
  </si>
  <si>
    <t>Пасиви</t>
  </si>
  <si>
    <t>Задължения по банкови кредити</t>
  </si>
  <si>
    <t>Задължения по облигационни заеми</t>
  </si>
  <si>
    <t>Краткосрочни задължения</t>
  </si>
  <si>
    <t>Общо пасиви</t>
  </si>
  <si>
    <t>Собствен капитал</t>
  </si>
  <si>
    <t>Ценни книжа</t>
  </si>
  <si>
    <t>Придобити вземания</t>
  </si>
  <si>
    <t>Резултат от предходни период</t>
  </si>
  <si>
    <t>Общо пасиви и собствен капитал</t>
  </si>
  <si>
    <t>Общо активи</t>
  </si>
  <si>
    <t xml:space="preserve">Основен капитал </t>
  </si>
  <si>
    <t>резултат</t>
  </si>
  <si>
    <t>Резултат от текущия период</t>
  </si>
  <si>
    <t>Причен поток от оперативна дейност</t>
  </si>
  <si>
    <t>Увеличение (намаление) на лихвените задължения</t>
  </si>
  <si>
    <t>Увеличение (намаление) на други задължения</t>
  </si>
  <si>
    <t>Нетен поток от оперативна дейност</t>
  </si>
  <si>
    <t>Нетен поток от инвестиционна дейност</t>
  </si>
  <si>
    <t xml:space="preserve">Паричен поток от финансова дейност </t>
  </si>
  <si>
    <t xml:space="preserve">Увеличение (намаление) на основния капитал </t>
  </si>
  <si>
    <t xml:space="preserve">Получени (погасени) облигационни заеми </t>
  </si>
  <si>
    <t>Нетен поток от финансова дейност</t>
  </si>
  <si>
    <t>изменение на паричните средства през периода</t>
  </si>
  <si>
    <t>Причен поток от инвестиционна дейност</t>
  </si>
  <si>
    <t>Увеличение (намаление) на придобити вземания</t>
  </si>
  <si>
    <t>Справка за оповестяване на счетоводната политика</t>
  </si>
  <si>
    <t xml:space="preserve">    с номинална стойност 1 лв/бр.</t>
  </si>
  <si>
    <t>3. Основната дейност на предприятието включва:</t>
  </si>
  <si>
    <t xml:space="preserve">    при спазване на изискванията на Международните счетоводни стандарти. </t>
  </si>
  <si>
    <t xml:space="preserve">5. При изготвянето на финансовият отчет е спазен принципът на действащо предприятие. </t>
  </si>
  <si>
    <t>6. Прилагани са следните правила за текуща и периодична оценка на активите и пасивите:</t>
  </si>
  <si>
    <t xml:space="preserve">    - ДМА се оценяват по цена на придобиване, включваща покупната цена  вкл.ДДС и </t>
  </si>
  <si>
    <t xml:space="preserve">      всички разходи, необходими за привеждане им във вид, годен за експлоатация.</t>
  </si>
  <si>
    <t xml:space="preserve">    - при последваща оценка на ДМА се прилага препоръчителният подход, съгласно </t>
  </si>
  <si>
    <t xml:space="preserve">      МСС 16</t>
  </si>
  <si>
    <t xml:space="preserve">     - Прилага се линеен метод за амортизация на амортизируемите активи.</t>
  </si>
  <si>
    <t xml:space="preserve">     - Сделките за покупка и продажба на валута се отразяват по курса на сделката.</t>
  </si>
  <si>
    <t xml:space="preserve">     - Паричните средства, вземанията и задълженията във валута се преоценяват по</t>
  </si>
  <si>
    <t xml:space="preserve">        централния курс на БНБ.</t>
  </si>
  <si>
    <t xml:space="preserve">7. При осчетоводяване на първичните документи са прилагани изискванията на Закона за </t>
  </si>
  <si>
    <t xml:space="preserve">    счетоводството и Международните стандарти за финансови отчети.</t>
  </si>
  <si>
    <t xml:space="preserve">1. "Лев Инвест" АДСИЦ е акционерно дружество със специална инвестиционна цел. </t>
  </si>
  <si>
    <t xml:space="preserve">     - инвестиране във вземания</t>
  </si>
  <si>
    <t xml:space="preserve">     - инвестиране в ценни книжа</t>
  </si>
  <si>
    <t>Дата: .............2008 год.        Съставител: ………………..        Ръководител: …………………</t>
  </si>
  <si>
    <t xml:space="preserve">2. Дружеството е с регистриран капитал от 500 000 лв., разпределен в 500 000 бр. обикновени акции </t>
  </si>
  <si>
    <t xml:space="preserve">4. Финансовия отчет на "Лев Инвест" АДСИЦ към 31.12.2007 год. е съставен </t>
  </si>
  <si>
    <t xml:space="preserve"> СЧЕТОВОДЕН БАЛАНС</t>
  </si>
  <si>
    <t>към 31.03.2014</t>
  </si>
  <si>
    <t>Дата на съставяне:08.04.2014</t>
  </si>
  <si>
    <t xml:space="preserve">Дата на съставяне:       08.04.2014 г.                              </t>
  </si>
  <si>
    <t xml:space="preserve">Дата  на съставяне:08.04.2014 г.                                                                                                                              </t>
  </si>
  <si>
    <t xml:space="preserve">Дата на съставяне:08.04.2014 г.                    </t>
  </si>
  <si>
    <t>Дата на съставяне:08.04.2014г.</t>
  </si>
  <si>
    <t>Дата на съставяне: 08.04.2014 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</si>
</sst>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&quot; &quot;##0.00"/>
    <numFmt numFmtId="206" formatCode="#&quot; &quot;##0.0"/>
    <numFmt numFmtId="207" formatCode="#&quot; &quot;##0.0\ _ "/>
    <numFmt numFmtId="208" formatCode="0.0%"/>
    <numFmt numFmtId="209" formatCode="0.000%"/>
    <numFmt numFmtId="210" formatCode="0.0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TmsCyr"/>
      <family val="0"/>
    </font>
    <font>
      <b/>
      <sz val="10"/>
      <name val="TmsCyr"/>
      <family val="0"/>
    </font>
    <font>
      <b/>
      <i/>
      <sz val="10"/>
      <color indexed="8"/>
      <name val="Century Gothic"/>
      <family val="2"/>
    </font>
    <font>
      <b/>
      <i/>
      <sz val="10"/>
      <name val="Tms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6" fontId="0" fillId="0" borderId="35" xfId="0" applyNumberFormat="1" applyBorder="1" applyAlignment="1">
      <alignment/>
    </xf>
    <xf numFmtId="0" fontId="24" fillId="0" borderId="37" xfId="0" applyFont="1" applyBorder="1" applyAlignment="1">
      <alignment/>
    </xf>
    <xf numFmtId="206" fontId="24" fillId="0" borderId="0" xfId="0" applyNumberFormat="1" applyFont="1" applyBorder="1" applyAlignment="1">
      <alignment/>
    </xf>
    <xf numFmtId="206" fontId="24" fillId="0" borderId="35" xfId="0" applyNumberFormat="1" applyFont="1" applyBorder="1" applyAlignment="1">
      <alignment/>
    </xf>
    <xf numFmtId="206" fontId="26" fillId="0" borderId="0" xfId="0" applyNumberFormat="1" applyFont="1" applyBorder="1" applyAlignment="1">
      <alignment/>
    </xf>
    <xf numFmtId="206" fontId="26" fillId="0" borderId="35" xfId="0" applyNumberFormat="1" applyFont="1" applyBorder="1" applyAlignment="1">
      <alignment/>
    </xf>
    <xf numFmtId="0" fontId="27" fillId="0" borderId="39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23" fillId="0" borderId="37" xfId="0" applyFont="1" applyBorder="1" applyAlignment="1">
      <alignment/>
    </xf>
    <xf numFmtId="0" fontId="27" fillId="0" borderId="37" xfId="0" applyFont="1" applyBorder="1" applyAlignment="1">
      <alignment/>
    </xf>
    <xf numFmtId="206" fontId="28" fillId="0" borderId="0" xfId="0" applyNumberFormat="1" applyFont="1" applyBorder="1" applyAlignment="1">
      <alignment/>
    </xf>
    <xf numFmtId="206" fontId="28" fillId="0" borderId="35" xfId="0" applyNumberFormat="1" applyFont="1" applyBorder="1" applyAlignment="1">
      <alignment/>
    </xf>
    <xf numFmtId="0" fontId="27" fillId="0" borderId="42" xfId="0" applyFont="1" applyBorder="1" applyAlignment="1">
      <alignment/>
    </xf>
    <xf numFmtId="206" fontId="28" fillId="0" borderId="43" xfId="0" applyNumberFormat="1" applyFont="1" applyBorder="1" applyAlignment="1">
      <alignment/>
    </xf>
    <xf numFmtId="206" fontId="28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206" fontId="0" fillId="0" borderId="46" xfId="0" applyNumberFormat="1" applyBorder="1" applyAlignment="1">
      <alignment/>
    </xf>
    <xf numFmtId="206" fontId="0" fillId="0" borderId="47" xfId="0" applyNumberFormat="1" applyBorder="1" applyAlignment="1">
      <alignment/>
    </xf>
    <xf numFmtId="0" fontId="22" fillId="0" borderId="48" xfId="0" applyFont="1" applyBorder="1" applyAlignment="1">
      <alignment/>
    </xf>
    <xf numFmtId="206" fontId="0" fillId="0" borderId="49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22" fillId="0" borderId="51" xfId="0" applyFont="1" applyBorder="1" applyAlignment="1">
      <alignment/>
    </xf>
    <xf numFmtId="206" fontId="22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206" fontId="22" fillId="0" borderId="46" xfId="0" applyNumberFormat="1" applyFont="1" applyBorder="1" applyAlignment="1">
      <alignment/>
    </xf>
    <xf numFmtId="206" fontId="22" fillId="0" borderId="53" xfId="0" applyNumberFormat="1" applyFont="1" applyBorder="1" applyAlignment="1">
      <alignment/>
    </xf>
    <xf numFmtId="206" fontId="0" fillId="0" borderId="52" xfId="0" applyNumberFormat="1" applyBorder="1" applyAlignment="1">
      <alignment/>
    </xf>
    <xf numFmtId="0" fontId="27" fillId="0" borderId="4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0" fontId="0" fillId="0" borderId="0" xfId="6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35" xfId="0" applyFont="1" applyBorder="1" applyAlignment="1">
      <alignment horizontal="left" vertical="center" wrapText="1"/>
    </xf>
    <xf numFmtId="0" fontId="29" fillId="0" borderId="42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1" fontId="11" fillId="0" borderId="0" xfId="66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5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">
      <selection activeCell="G11" sqref="G11:G9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934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39" t="s">
        <v>0</v>
      </c>
      <c r="B3" s="640"/>
      <c r="C3" s="640"/>
      <c r="D3" s="640"/>
      <c r="E3" s="462" t="s">
        <v>865</v>
      </c>
      <c r="F3" s="217" t="s">
        <v>1</v>
      </c>
      <c r="G3" s="172"/>
      <c r="H3" s="461" t="s">
        <v>158</v>
      </c>
    </row>
    <row r="4" spans="1:8" ht="15">
      <c r="A4" s="639" t="s">
        <v>2</v>
      </c>
      <c r="B4" s="645"/>
      <c r="C4" s="645"/>
      <c r="D4" s="645"/>
      <c r="E4" s="504" t="s">
        <v>864</v>
      </c>
      <c r="F4" s="641" t="s">
        <v>3</v>
      </c>
      <c r="G4" s="642"/>
      <c r="H4" s="461" t="s">
        <v>158</v>
      </c>
    </row>
    <row r="5" spans="1:8" ht="15">
      <c r="A5" s="639" t="s">
        <v>4</v>
      </c>
      <c r="B5" s="640"/>
      <c r="C5" s="640"/>
      <c r="D5" s="640"/>
      <c r="E5" s="505" t="s">
        <v>935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26</v>
      </c>
      <c r="H21" s="156">
        <f>SUM(H22:H24)</f>
        <v>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26</v>
      </c>
      <c r="H23" s="152">
        <v>26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26</v>
      </c>
      <c r="H25" s="154">
        <f>H19+H20+H21</f>
        <v>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-13</v>
      </c>
      <c r="H27" s="154">
        <f>SUM(H28:H30)</f>
        <v>-66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53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-66</v>
      </c>
      <c r="H29" s="316">
        <v>-66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53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-45</v>
      </c>
      <c r="H33" s="154">
        <f>H27+H31+H32</f>
        <v>-13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631</v>
      </c>
      <c r="H36" s="154">
        <f>H25+H17+H33</f>
        <v>663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467</v>
      </c>
      <c r="D44" s="151">
        <v>557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467</v>
      </c>
      <c r="D45" s="155">
        <f>D34+D39+D44</f>
        <v>557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467</v>
      </c>
      <c r="D55" s="155">
        <f>D19+D20+D21+D27+D32+D45+D51+D53+D54</f>
        <v>557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10</v>
      </c>
      <c r="H61" s="154">
        <f>SUM(H62:H68)</f>
        <v>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3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6</v>
      </c>
      <c r="H66" s="152">
        <v>6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</v>
      </c>
      <c r="H67" s="152">
        <v>1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2</v>
      </c>
      <c r="H69" s="152">
        <v>2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12</v>
      </c>
      <c r="H71" s="161">
        <f>H59+H60+H61+H69+H70</f>
        <v>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24</v>
      </c>
      <c r="D74" s="151">
        <v>17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24</v>
      </c>
      <c r="D75" s="155">
        <f>SUM(D67:D74)</f>
        <v>17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</v>
      </c>
      <c r="H79" s="162">
        <f>H71+H74+H75+H76</f>
        <v>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143</v>
      </c>
      <c r="D88" s="151">
        <v>86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152</v>
      </c>
      <c r="D91" s="155">
        <f>SUM(D87:D90)</f>
        <v>100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176</v>
      </c>
      <c r="D93" s="155">
        <f>D64+D75+D84+D91+D92</f>
        <v>117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643</v>
      </c>
      <c r="D94" s="164">
        <f>D93+D55</f>
        <v>674</v>
      </c>
      <c r="E94" s="449" t="s">
        <v>269</v>
      </c>
      <c r="F94" s="289" t="s">
        <v>270</v>
      </c>
      <c r="G94" s="165">
        <f>G36+G39+G55+G79</f>
        <v>643</v>
      </c>
      <c r="H94" s="165">
        <f>H36+H39+H55+H79</f>
        <v>674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936</v>
      </c>
      <c r="B98" s="432"/>
      <c r="C98" s="643" t="s">
        <v>272</v>
      </c>
      <c r="D98" s="643"/>
      <c r="E98" s="64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3" t="s">
        <v>856</v>
      </c>
      <c r="D100" s="644"/>
      <c r="E100" s="64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109" sqref="A109:B10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75" t="s">
        <v>609</v>
      </c>
      <c r="B1" s="675"/>
      <c r="C1" s="675"/>
      <c r="D1" s="675"/>
      <c r="E1" s="67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78" t="str">
        <f>'справка №1-БАЛАНС'!E3</f>
        <v>"ЛЕВ ИНВЕСТ" АДСИЦ</v>
      </c>
      <c r="C3" s="679"/>
      <c r="D3" s="526" t="s">
        <v>1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76" t="str">
        <f>'справка №1-БАЛАНС'!E5</f>
        <v>към 31.03.2014</v>
      </c>
      <c r="C4" s="67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24</v>
      </c>
      <c r="D38" s="105">
        <f>SUM(D39:D42)</f>
        <v>0</v>
      </c>
      <c r="E38" s="121">
        <f>SUM(E39:E42)</f>
        <v>24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24</v>
      </c>
      <c r="D42" s="108"/>
      <c r="E42" s="120">
        <f t="shared" si="0"/>
        <v>24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24</v>
      </c>
      <c r="D43" s="104">
        <f>D24+D28+D29+D31+D30+D32+D33+D38</f>
        <v>0</v>
      </c>
      <c r="E43" s="118">
        <f>E24+E28+E29+E31+E30+E32+E33+E38</f>
        <v>24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24</v>
      </c>
      <c r="D44" s="103">
        <f>D43+D21+D19+D9</f>
        <v>0</v>
      </c>
      <c r="E44" s="118">
        <f>E43+E21+E19+E9</f>
        <v>24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10</v>
      </c>
      <c r="D85" s="104">
        <f>SUM(D86:D90)+D94</f>
        <v>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74" t="s">
        <v>780</v>
      </c>
      <c r="B107" s="674"/>
      <c r="C107" s="674"/>
      <c r="D107" s="674"/>
      <c r="E107" s="674"/>
      <c r="F107" s="67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73" t="s">
        <v>940</v>
      </c>
      <c r="B109" s="673"/>
      <c r="C109" s="673" t="s">
        <v>381</v>
      </c>
      <c r="D109" s="673"/>
      <c r="E109" s="673"/>
      <c r="F109" s="67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72" t="s">
        <v>781</v>
      </c>
      <c r="D111" s="672"/>
      <c r="E111" s="672"/>
      <c r="F111" s="67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80" t="str">
        <f>'справка №1-БАЛАНС'!E3</f>
        <v>"ЛЕВ ИНВЕСТ" АДСИЦ</v>
      </c>
      <c r="C4" s="680"/>
      <c r="D4" s="680"/>
      <c r="E4" s="680"/>
      <c r="F4" s="680"/>
      <c r="G4" s="686" t="s">
        <v>1</v>
      </c>
      <c r="H4" s="686"/>
      <c r="I4" s="500" t="str">
        <f>'справка №1-БАЛАНС'!H3</f>
        <v> </v>
      </c>
    </row>
    <row r="5" spans="1:9" ht="15">
      <c r="A5" s="501" t="s">
        <v>4</v>
      </c>
      <c r="B5" s="681" t="str">
        <f>'справка №1-БАЛАНС'!E5</f>
        <v>към 31.03.2014</v>
      </c>
      <c r="C5" s="681"/>
      <c r="D5" s="681"/>
      <c r="E5" s="681"/>
      <c r="F5" s="681"/>
      <c r="G5" s="684" t="s">
        <v>3</v>
      </c>
      <c r="H5" s="68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941</v>
      </c>
      <c r="B30" s="683"/>
      <c r="C30" s="683"/>
      <c r="D30" s="459" t="s">
        <v>819</v>
      </c>
      <c r="E30" s="682"/>
      <c r="F30" s="682"/>
      <c r="G30" s="682"/>
      <c r="H30" s="420" t="s">
        <v>781</v>
      </c>
      <c r="I30" s="682"/>
      <c r="J30" s="68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87" t="str">
        <f>'справка №1-БАЛАНС'!E3</f>
        <v>"ЛЕВ ИНВЕСТ" АДСИЦ</v>
      </c>
      <c r="C5" s="687"/>
      <c r="D5" s="687"/>
      <c r="E5" s="570" t="s">
        <v>1</v>
      </c>
      <c r="F5" s="451" t="str">
        <f>'справка №1-БАЛАНС'!H3</f>
        <v> </v>
      </c>
    </row>
    <row r="6" spans="1:13" ht="15" customHeight="1">
      <c r="A6" s="27" t="s">
        <v>822</v>
      </c>
      <c r="B6" s="688" t="str">
        <f>'справка №1-БАЛАНС'!E5</f>
        <v>към 31.03.2014</v>
      </c>
      <c r="C6" s="68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940</v>
      </c>
      <c r="B151" s="453"/>
      <c r="C151" s="689" t="s">
        <v>849</v>
      </c>
      <c r="D151" s="689"/>
      <c r="E151" s="689"/>
      <c r="F151" s="68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89" t="s">
        <v>857</v>
      </c>
      <c r="D153" s="689"/>
      <c r="E153" s="689"/>
      <c r="F153" s="68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1">
      <selection activeCell="G9" sqref="G9:G42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637" t="str">
        <f>'справка №1-БАЛАНС'!E3</f>
        <v>"ЛЕВ ИНВЕСТ" АДСИЦ</v>
      </c>
      <c r="C2" s="637"/>
      <c r="D2" s="637"/>
      <c r="E2" s="637"/>
      <c r="F2" s="646" t="s">
        <v>1</v>
      </c>
      <c r="G2" s="646"/>
      <c r="H2" s="526" t="str">
        <f>'справка №1-БАЛАНС'!H3</f>
        <v> </v>
      </c>
    </row>
    <row r="3" spans="1:8" ht="15">
      <c r="A3" s="467" t="s">
        <v>274</v>
      </c>
      <c r="B3" s="637" t="str">
        <f>'справка №1-БАЛАНС'!E4</f>
        <v>неконсолидиран</v>
      </c>
      <c r="C3" s="637"/>
      <c r="D3" s="637"/>
      <c r="E3" s="637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638" t="str">
        <f>'справка №1-БАЛАНС'!E5</f>
        <v>към 31.03.2014</v>
      </c>
      <c r="C4" s="638"/>
      <c r="D4" s="63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7</v>
      </c>
      <c r="D10" s="46">
        <v>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23</v>
      </c>
      <c r="D12" s="46">
        <v>19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32</v>
      </c>
      <c r="D19" s="49">
        <f>SUM(D9:D15)+D16</f>
        <v>27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/>
      <c r="H23" s="46"/>
    </row>
    <row r="24" spans="1:18" ht="24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32</v>
      </c>
      <c r="D28" s="50">
        <f>D26+D19</f>
        <v>27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32</v>
      </c>
      <c r="H30" s="53">
        <f>IF((D28-H28)&gt;0,D28-H28,0)</f>
        <v>27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32</v>
      </c>
      <c r="D33" s="49">
        <f>D28-D31+D32</f>
        <v>27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32</v>
      </c>
      <c r="H34" s="548">
        <f>IF((D33-H33)&gt;0,D33-H33,0)</f>
        <v>27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32</v>
      </c>
      <c r="H39" s="559">
        <f>IF(H34&gt;0,IF(D35+H34&lt;0,0,D35+H34),IF(D34-D35&lt;0,D35-D34,0))</f>
        <v>27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32</v>
      </c>
      <c r="H41" s="52">
        <f>IF(D39=0,IF(H39-H40&gt;0,H39-H40+D40,0),IF(D39-D40&lt;0,D40-D39+H40,0))</f>
        <v>27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32</v>
      </c>
      <c r="D42" s="53">
        <f>D33+D35+D39</f>
        <v>27</v>
      </c>
      <c r="E42" s="128" t="s">
        <v>379</v>
      </c>
      <c r="F42" s="129" t="s">
        <v>380</v>
      </c>
      <c r="G42" s="53">
        <f>G39+G33</f>
        <v>32</v>
      </c>
      <c r="H42" s="53">
        <f>H39+H33</f>
        <v>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47" t="s">
        <v>862</v>
      </c>
      <c r="B45" s="647"/>
      <c r="C45" s="647"/>
      <c r="D45" s="647"/>
      <c r="E45" s="64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41737</v>
      </c>
      <c r="C48" s="427" t="s">
        <v>381</v>
      </c>
      <c r="D48" s="635"/>
      <c r="E48" s="635"/>
      <c r="F48" s="635"/>
      <c r="G48" s="635"/>
      <c r="H48" s="63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36"/>
      <c r="E50" s="636"/>
      <c r="F50" s="636"/>
      <c r="G50" s="636"/>
      <c r="H50" s="63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D51" sqref="D51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"ЛЕВ ИНВЕСТ" АДСИЦ</v>
      </c>
      <c r="C4" s="541" t="s">
        <v>1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31.03.2014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-14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</v>
      </c>
      <c r="D13" s="54">
        <v>-15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-38</v>
      </c>
      <c r="D20" s="55">
        <f>SUM(D10:D19)</f>
        <v>-55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90</v>
      </c>
      <c r="D31" s="54">
        <v>56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90</v>
      </c>
      <c r="D32" s="55">
        <f>SUM(D22:D31)</f>
        <v>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52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100</v>
      </c>
      <c r="D44" s="132">
        <v>11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152</v>
      </c>
      <c r="D45" s="55">
        <f>D44+D43</f>
        <v>12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937</v>
      </c>
      <c r="B49" s="436"/>
      <c r="C49" s="577"/>
      <c r="D49" s="437"/>
      <c r="E49" s="343"/>
      <c r="G49" s="133"/>
      <c r="H49" s="133"/>
    </row>
    <row r="50" spans="1:8" ht="12">
      <c r="A50" s="318"/>
      <c r="B50" s="436" t="s">
        <v>381</v>
      </c>
      <c r="C50" s="648"/>
      <c r="D50" s="648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781</v>
      </c>
      <c r="C52" s="648"/>
      <c r="D52" s="64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44" sqref="A44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49" t="s">
        <v>459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651" t="str">
        <f>'справка №1-БАЛАНС'!E3</f>
        <v>"ЛЕВ ИНВЕСТ" АДСИЦ</v>
      </c>
      <c r="C3" s="651"/>
      <c r="D3" s="651"/>
      <c r="E3" s="651"/>
      <c r="F3" s="651"/>
      <c r="G3" s="651"/>
      <c r="H3" s="651"/>
      <c r="I3" s="651"/>
      <c r="J3" s="476"/>
      <c r="K3" s="653" t="s">
        <v>1</v>
      </c>
      <c r="L3" s="653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651" t="str">
        <f>'справка №1-БАЛАНС'!E4</f>
        <v>неконсолидиран</v>
      </c>
      <c r="C4" s="651"/>
      <c r="D4" s="651"/>
      <c r="E4" s="651"/>
      <c r="F4" s="651"/>
      <c r="G4" s="651"/>
      <c r="H4" s="651"/>
      <c r="I4" s="651"/>
      <c r="J4" s="136"/>
      <c r="K4" s="654" t="s">
        <v>3</v>
      </c>
      <c r="L4" s="65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55" t="str">
        <f>'справка №1-БАЛАНС'!E5</f>
        <v>към 31.03.2014</v>
      </c>
      <c r="C5" s="655"/>
      <c r="D5" s="655"/>
      <c r="E5" s="65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26</v>
      </c>
      <c r="H11" s="60"/>
      <c r="I11" s="58">
        <f>'справка №1-БАЛАНС'!H28+'справка №1-БАЛАНС'!H31</f>
        <v>53</v>
      </c>
      <c r="J11" s="58">
        <f>'справка №1-БАЛАНС'!H29+'справка №1-БАЛАНС'!H32</f>
        <v>-66</v>
      </c>
      <c r="K11" s="60"/>
      <c r="L11" s="344">
        <f>SUM(C11:K11)</f>
        <v>663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26</v>
      </c>
      <c r="H15" s="61">
        <f t="shared" si="2"/>
        <v>0</v>
      </c>
      <c r="I15" s="61">
        <f t="shared" si="2"/>
        <v>53</v>
      </c>
      <c r="J15" s="61">
        <f t="shared" si="2"/>
        <v>-66</v>
      </c>
      <c r="K15" s="61">
        <f t="shared" si="2"/>
        <v>0</v>
      </c>
      <c r="L15" s="344">
        <f t="shared" si="1"/>
        <v>663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</v>
      </c>
      <c r="K16" s="60"/>
      <c r="L16" s="344">
        <f t="shared" si="1"/>
        <v>-32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0</v>
      </c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26</v>
      </c>
      <c r="H29" s="59">
        <f t="shared" si="6"/>
        <v>0</v>
      </c>
      <c r="I29" s="59">
        <f t="shared" si="6"/>
        <v>53</v>
      </c>
      <c r="J29" s="59">
        <f t="shared" si="6"/>
        <v>-98</v>
      </c>
      <c r="K29" s="59">
        <f t="shared" si="6"/>
        <v>0</v>
      </c>
      <c r="L29" s="344">
        <f t="shared" si="1"/>
        <v>631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26</v>
      </c>
      <c r="H32" s="59">
        <f t="shared" si="7"/>
        <v>0</v>
      </c>
      <c r="I32" s="59">
        <f t="shared" si="7"/>
        <v>53</v>
      </c>
      <c r="J32" s="59">
        <f t="shared" si="7"/>
        <v>-98</v>
      </c>
      <c r="K32" s="59">
        <f t="shared" si="7"/>
        <v>0</v>
      </c>
      <c r="L32" s="344">
        <f t="shared" si="1"/>
        <v>631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634"/>
      <c r="M34" s="348"/>
      <c r="N34" s="11"/>
    </row>
    <row r="35" spans="1:14" ht="14.25" customHeight="1">
      <c r="A35" s="652" t="s">
        <v>863</v>
      </c>
      <c r="B35" s="652"/>
      <c r="C35" s="652"/>
      <c r="D35" s="652"/>
      <c r="E35" s="652"/>
      <c r="F35" s="652"/>
      <c r="G35" s="652"/>
      <c r="H35" s="652"/>
      <c r="I35" s="652"/>
      <c r="J35" s="65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938</v>
      </c>
      <c r="B38" s="19"/>
      <c r="C38" s="15"/>
      <c r="D38" s="650" t="s">
        <v>521</v>
      </c>
      <c r="E38" s="650"/>
      <c r="F38" s="650"/>
      <c r="G38" s="650"/>
      <c r="H38" s="650"/>
      <c r="I38" s="650"/>
      <c r="J38" s="15" t="s">
        <v>858</v>
      </c>
      <c r="K38" s="15"/>
      <c r="L38" s="650"/>
      <c r="M38" s="65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3">
      <selection activeCell="A6" sqref="A6"/>
    </sheetView>
  </sheetViews>
  <sheetFormatPr defaultColWidth="9.00390625" defaultRowHeight="12.75"/>
  <cols>
    <col min="1" max="1" width="80.125" style="0" customWidth="1"/>
    <col min="2" max="2" width="7.125" style="0" customWidth="1"/>
  </cols>
  <sheetData>
    <row r="1" spans="1:7" ht="12.75">
      <c r="A1" s="621" t="s">
        <v>912</v>
      </c>
      <c r="B1" s="622"/>
      <c r="C1" s="622"/>
      <c r="D1" s="622"/>
      <c r="E1" s="622"/>
      <c r="F1" s="622"/>
      <c r="G1" s="622"/>
    </row>
    <row r="2" spans="1:7" ht="12.75">
      <c r="A2" s="623"/>
      <c r="B2" s="622"/>
      <c r="C2" s="622"/>
      <c r="D2" s="622"/>
      <c r="E2" s="622"/>
      <c r="F2" s="622"/>
      <c r="G2" s="622"/>
    </row>
    <row r="3" spans="1:7" ht="13.5" thickBot="1">
      <c r="A3" s="622"/>
      <c r="B3" s="622"/>
      <c r="C3" s="622"/>
      <c r="D3" s="622"/>
      <c r="E3" s="622"/>
      <c r="F3" s="622"/>
      <c r="G3" s="622"/>
    </row>
    <row r="4" spans="1:7" ht="12.75">
      <c r="A4" s="624"/>
      <c r="B4" s="625"/>
      <c r="C4" s="622"/>
      <c r="D4" s="622"/>
      <c r="E4" s="622"/>
      <c r="F4" s="622"/>
      <c r="G4" s="622"/>
    </row>
    <row r="5" spans="1:7" ht="12.75">
      <c r="A5" s="626" t="s">
        <v>928</v>
      </c>
      <c r="B5" s="627"/>
      <c r="C5" s="622"/>
      <c r="D5" s="622"/>
      <c r="E5" s="622"/>
      <c r="F5" s="622"/>
      <c r="G5" s="622"/>
    </row>
    <row r="6" spans="1:7" ht="12.75">
      <c r="A6" s="626" t="s">
        <v>932</v>
      </c>
      <c r="B6" s="627"/>
      <c r="C6" s="622"/>
      <c r="D6" s="622"/>
      <c r="E6" s="622"/>
      <c r="F6" s="622"/>
      <c r="G6" s="622"/>
    </row>
    <row r="7" spans="1:7" ht="12.75">
      <c r="A7" s="626" t="s">
        <v>913</v>
      </c>
      <c r="B7" s="627"/>
      <c r="C7" s="622"/>
      <c r="D7" s="622"/>
      <c r="E7" s="622"/>
      <c r="F7" s="622"/>
      <c r="G7" s="622"/>
    </row>
    <row r="8" spans="1:7" ht="12.75">
      <c r="A8" s="626" t="s">
        <v>914</v>
      </c>
      <c r="B8" s="627"/>
      <c r="C8" s="622"/>
      <c r="D8" s="622"/>
      <c r="E8" s="622"/>
      <c r="F8" s="622"/>
      <c r="G8" s="622"/>
    </row>
    <row r="9" spans="1:2" ht="12.75">
      <c r="A9" s="626" t="s">
        <v>929</v>
      </c>
      <c r="B9" s="627"/>
    </row>
    <row r="10" spans="1:2" ht="12.75">
      <c r="A10" s="626" t="s">
        <v>930</v>
      </c>
      <c r="B10" s="627"/>
    </row>
    <row r="11" spans="1:2" ht="12.75">
      <c r="A11" s="626" t="s">
        <v>933</v>
      </c>
      <c r="B11" s="627"/>
    </row>
    <row r="12" spans="1:2" ht="12.75">
      <c r="A12" s="626" t="s">
        <v>915</v>
      </c>
      <c r="B12" s="627"/>
    </row>
    <row r="13" spans="1:2" ht="12.75">
      <c r="A13" s="628" t="s">
        <v>916</v>
      </c>
      <c r="B13" s="629"/>
    </row>
    <row r="14" spans="1:2" ht="12.75">
      <c r="A14" s="626" t="s">
        <v>917</v>
      </c>
      <c r="B14" s="629"/>
    </row>
    <row r="15" spans="1:2" ht="12.75">
      <c r="A15" s="626" t="s">
        <v>918</v>
      </c>
      <c r="B15" s="629"/>
    </row>
    <row r="16" spans="1:2" ht="12.75">
      <c r="A16" s="626" t="s">
        <v>919</v>
      </c>
      <c r="B16" s="629"/>
    </row>
    <row r="17" spans="1:2" ht="12.75">
      <c r="A17" s="626" t="s">
        <v>920</v>
      </c>
      <c r="B17" s="629"/>
    </row>
    <row r="18" spans="1:2" ht="12.75">
      <c r="A18" s="626" t="s">
        <v>921</v>
      </c>
      <c r="B18" s="627"/>
    </row>
    <row r="19" spans="1:2" ht="12.75">
      <c r="A19" s="626" t="s">
        <v>922</v>
      </c>
      <c r="B19" s="629"/>
    </row>
    <row r="20" spans="1:2" ht="12.75">
      <c r="A20" s="626" t="s">
        <v>923</v>
      </c>
      <c r="B20" s="629"/>
    </row>
    <row r="21" spans="1:2" ht="12.75">
      <c r="A21" s="626" t="s">
        <v>924</v>
      </c>
      <c r="B21" s="629"/>
    </row>
    <row r="22" spans="1:2" ht="12.75">
      <c r="A22" s="626" t="s">
        <v>925</v>
      </c>
      <c r="B22" s="629"/>
    </row>
    <row r="23" spans="1:2" ht="12.75">
      <c r="A23" s="626" t="s">
        <v>926</v>
      </c>
      <c r="B23" s="627"/>
    </row>
    <row r="24" spans="1:2" ht="12.75">
      <c r="A24" s="626" t="s">
        <v>927</v>
      </c>
      <c r="B24" s="627"/>
    </row>
    <row r="25" spans="1:2" ht="13.5" thickBot="1">
      <c r="A25" s="630"/>
      <c r="B25" s="631"/>
    </row>
    <row r="26" spans="1:2" ht="12.75">
      <c r="A26" s="632"/>
      <c r="B26" s="633"/>
    </row>
    <row r="27" ht="12.75">
      <c r="A27" s="622" t="s">
        <v>931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875" style="0" bestFit="1" customWidth="1"/>
    <col min="2" max="3" width="10.125" style="580" bestFit="1" customWidth="1"/>
    <col min="5" max="5" width="10.125" style="0" bestFit="1" customWidth="1"/>
  </cols>
  <sheetData>
    <row r="1" ht="13.5" thickBot="1"/>
    <row r="2" spans="1:3" ht="12.75">
      <c r="A2" s="588" t="s">
        <v>882</v>
      </c>
      <c r="B2" s="590">
        <v>39447</v>
      </c>
      <c r="C2" s="591">
        <v>39813</v>
      </c>
    </row>
    <row r="3" spans="1:5" ht="13.5">
      <c r="A3" s="599" t="s">
        <v>883</v>
      </c>
      <c r="B3" s="600">
        <f>+B11+B13</f>
        <v>480</v>
      </c>
      <c r="C3" s="601">
        <f>+C11+C13+C12+C17-C5</f>
        <v>110</v>
      </c>
      <c r="E3" s="589"/>
    </row>
    <row r="4" spans="1:3" ht="13.5">
      <c r="A4" s="602" t="s">
        <v>892</v>
      </c>
      <c r="B4" s="603"/>
      <c r="C4" s="604"/>
    </row>
    <row r="5" spans="1:3" ht="13.5">
      <c r="A5" s="602" t="s">
        <v>893</v>
      </c>
      <c r="B5" s="603"/>
      <c r="C5" s="604">
        <v>3320</v>
      </c>
    </row>
    <row r="6" spans="1:3" ht="13.5">
      <c r="A6" s="605" t="s">
        <v>884</v>
      </c>
      <c r="B6" s="606"/>
      <c r="C6" s="607"/>
    </row>
    <row r="7" spans="1:3" ht="12.75">
      <c r="A7" s="593" t="s">
        <v>896</v>
      </c>
      <c r="B7" s="594">
        <f>SUM(B3:B6)</f>
        <v>480</v>
      </c>
      <c r="C7" s="595">
        <f>SUM(C3:C6)</f>
        <v>3430</v>
      </c>
    </row>
    <row r="8" spans="1:3" ht="13.5">
      <c r="A8" s="592"/>
      <c r="B8" s="581"/>
      <c r="C8" s="582"/>
    </row>
    <row r="9" spans="1:3" ht="12.75">
      <c r="A9" s="593" t="s">
        <v>885</v>
      </c>
      <c r="B9" s="581"/>
      <c r="C9" s="582"/>
    </row>
    <row r="10" spans="1:3" ht="13.5">
      <c r="A10" s="611" t="s">
        <v>891</v>
      </c>
      <c r="B10" s="608"/>
      <c r="C10" s="601"/>
    </row>
    <row r="11" spans="1:7" ht="13.5">
      <c r="A11" s="602" t="s">
        <v>897</v>
      </c>
      <c r="B11" s="603">
        <v>500</v>
      </c>
      <c r="C11" s="604">
        <v>1650</v>
      </c>
      <c r="E11" s="578"/>
      <c r="G11" s="578"/>
    </row>
    <row r="12" spans="1:3" ht="13.5">
      <c r="A12" s="602" t="s">
        <v>894</v>
      </c>
      <c r="B12" s="603"/>
      <c r="C12" s="604">
        <f>+B13</f>
        <v>-20.000000000000004</v>
      </c>
    </row>
    <row r="13" spans="1:3" ht="13.5">
      <c r="A13" s="605" t="s">
        <v>899</v>
      </c>
      <c r="B13" s="606">
        <f>+'опр-прогноза'!B20</f>
        <v>-20.000000000000004</v>
      </c>
      <c r="C13" s="609">
        <f>+'опр-прогноза'!C20</f>
        <v>150</v>
      </c>
    </row>
    <row r="14" spans="1:3" ht="12.75">
      <c r="A14" s="583" t="s">
        <v>472</v>
      </c>
      <c r="B14" s="584">
        <f>SUM(B11:B13)</f>
        <v>480</v>
      </c>
      <c r="C14" s="585">
        <f>SUM(C11:C13)</f>
        <v>1780</v>
      </c>
    </row>
    <row r="15" spans="1:3" ht="12.75">
      <c r="A15" s="593" t="s">
        <v>886</v>
      </c>
      <c r="B15" s="581"/>
      <c r="C15" s="582"/>
    </row>
    <row r="16" spans="1:3" ht="13.5">
      <c r="A16" s="599" t="s">
        <v>887</v>
      </c>
      <c r="B16" s="600"/>
      <c r="C16" s="601"/>
    </row>
    <row r="17" spans="1:3" ht="13.5">
      <c r="A17" s="602" t="s">
        <v>888</v>
      </c>
      <c r="B17" s="603"/>
      <c r="C17" s="604">
        <v>1650</v>
      </c>
    </row>
    <row r="18" spans="1:3" ht="13.5">
      <c r="A18" s="605" t="s">
        <v>889</v>
      </c>
      <c r="B18" s="610"/>
      <c r="C18" s="607"/>
    </row>
    <row r="19" spans="1:3" ht="12.75">
      <c r="A19" s="583" t="s">
        <v>890</v>
      </c>
      <c r="B19" s="586">
        <f>SUM(B16:B18)</f>
        <v>0</v>
      </c>
      <c r="C19" s="587">
        <f>SUM(C16:C18)</f>
        <v>1650</v>
      </c>
    </row>
    <row r="20" spans="1:3" ht="13.5" thickBot="1">
      <c r="A20" s="596" t="s">
        <v>895</v>
      </c>
      <c r="B20" s="597">
        <f>+B19+B14</f>
        <v>480</v>
      </c>
      <c r="C20" s="598">
        <f>+C19+C14</f>
        <v>3430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6">
      <selection activeCell="A6" sqref="A6"/>
    </sheetView>
  </sheetViews>
  <sheetFormatPr defaultColWidth="9.00390625" defaultRowHeight="12.75"/>
  <cols>
    <col min="1" max="1" width="49.50390625" style="579" bestFit="1" customWidth="1"/>
    <col min="2" max="4" width="10.125" style="579" bestFit="1" customWidth="1"/>
    <col min="5" max="16384" width="9.125" style="579" customWidth="1"/>
  </cols>
  <sheetData>
    <row r="2" spans="1:3" ht="12.75">
      <c r="A2" s="613"/>
      <c r="B2" s="618">
        <v>39447</v>
      </c>
      <c r="C2" s="618">
        <v>39813</v>
      </c>
    </row>
    <row r="3" spans="1:3" ht="13.5">
      <c r="A3" s="612" t="s">
        <v>875</v>
      </c>
      <c r="B3" s="613">
        <f>26.7+5</f>
        <v>31.7</v>
      </c>
      <c r="C3" s="613">
        <f>150+94.3</f>
        <v>244.3</v>
      </c>
    </row>
    <row r="4" spans="1:3" ht="13.5">
      <c r="A4" s="612" t="s">
        <v>876</v>
      </c>
      <c r="B4" s="613"/>
      <c r="C4" s="613"/>
    </row>
    <row r="5" spans="1:3" ht="13.5">
      <c r="A5" s="612" t="s">
        <v>877</v>
      </c>
      <c r="B5" s="613">
        <f>+B3-B4</f>
        <v>31.7</v>
      </c>
      <c r="C5" s="613">
        <f>+C3-C4</f>
        <v>244.3</v>
      </c>
    </row>
    <row r="6" spans="1:3" ht="13.5">
      <c r="A6" s="612" t="s">
        <v>878</v>
      </c>
      <c r="B6" s="613"/>
      <c r="C6" s="613"/>
    </row>
    <row r="7" spans="1:3" ht="12.75">
      <c r="A7" s="614" t="s">
        <v>866</v>
      </c>
      <c r="B7" s="615">
        <f>+B5</f>
        <v>31.7</v>
      </c>
      <c r="C7" s="615">
        <f>+C5</f>
        <v>244.3</v>
      </c>
    </row>
    <row r="8" spans="1:3" ht="13.5">
      <c r="A8" s="616" t="s">
        <v>873</v>
      </c>
      <c r="B8" s="613">
        <v>1.5</v>
      </c>
      <c r="C8" s="613"/>
    </row>
    <row r="9" spans="1:3" ht="27">
      <c r="A9" s="616" t="s">
        <v>874</v>
      </c>
      <c r="B9" s="613">
        <v>3</v>
      </c>
      <c r="C9" s="613"/>
    </row>
    <row r="10" spans="1:3" ht="27">
      <c r="A10" s="616" t="s">
        <v>867</v>
      </c>
      <c r="B10" s="613">
        <v>9.8</v>
      </c>
      <c r="C10" s="613">
        <v>27.8</v>
      </c>
    </row>
    <row r="11" spans="1:3" ht="13.5">
      <c r="A11" s="616" t="s">
        <v>868</v>
      </c>
      <c r="B11" s="617">
        <v>4.2</v>
      </c>
      <c r="C11" s="613">
        <v>1.1</v>
      </c>
    </row>
    <row r="12" spans="1:3" ht="13.5">
      <c r="A12" s="616" t="s">
        <v>869</v>
      </c>
      <c r="B12" s="617">
        <v>6.7</v>
      </c>
      <c r="C12" s="613">
        <v>0.5</v>
      </c>
    </row>
    <row r="13" spans="1:3" ht="13.5">
      <c r="A13" s="616" t="s">
        <v>870</v>
      </c>
      <c r="B13" s="617">
        <v>0.5</v>
      </c>
      <c r="C13" s="617">
        <v>0.5</v>
      </c>
    </row>
    <row r="14" spans="1:3" ht="13.5">
      <c r="A14" s="616" t="s">
        <v>871</v>
      </c>
      <c r="B14" s="617">
        <v>2.5</v>
      </c>
      <c r="C14" s="617">
        <v>3.5</v>
      </c>
    </row>
    <row r="15" spans="1:3" ht="13.5">
      <c r="A15" s="616" t="s">
        <v>879</v>
      </c>
      <c r="B15" s="617">
        <v>0.5</v>
      </c>
      <c r="C15" s="617">
        <v>0.5</v>
      </c>
    </row>
    <row r="16" spans="1:3" ht="13.5">
      <c r="A16" s="616" t="s">
        <v>880</v>
      </c>
      <c r="B16" s="617">
        <v>18</v>
      </c>
      <c r="C16" s="617">
        <v>42.4</v>
      </c>
    </row>
    <row r="17" spans="1:3" ht="13.5">
      <c r="A17" s="612" t="s">
        <v>872</v>
      </c>
      <c r="B17" s="617">
        <v>5</v>
      </c>
      <c r="C17" s="617">
        <v>18</v>
      </c>
    </row>
    <row r="18" spans="1:3" ht="12.75">
      <c r="A18" s="614" t="s">
        <v>881</v>
      </c>
      <c r="B18" s="615">
        <f>SUM(B8:B17)</f>
        <v>51.7</v>
      </c>
      <c r="C18" s="615">
        <f>SUM(C8:C17)</f>
        <v>94.30000000000001</v>
      </c>
    </row>
    <row r="20" spans="1:3" ht="12.75">
      <c r="A20" s="579" t="s">
        <v>898</v>
      </c>
      <c r="B20" s="579">
        <f>+B7-B18</f>
        <v>-20.000000000000004</v>
      </c>
      <c r="C20" s="579">
        <f>+C7-C18</f>
        <v>150</v>
      </c>
    </row>
    <row r="23" spans="2:4" ht="12.75">
      <c r="B23" s="579">
        <f>+'баланс-прогноза'!B7</f>
        <v>480</v>
      </c>
      <c r="D23" s="579">
        <f>+'баланс-прогноза'!C7</f>
        <v>3430</v>
      </c>
    </row>
    <row r="25" spans="1:4" ht="12.75">
      <c r="A25" s="613"/>
      <c r="B25" s="618">
        <v>39447</v>
      </c>
      <c r="D25" s="618">
        <v>39813</v>
      </c>
    </row>
    <row r="26" spans="1:4" ht="13.5">
      <c r="A26" s="612" t="s">
        <v>875</v>
      </c>
      <c r="B26" s="613">
        <v>1</v>
      </c>
      <c r="C26" s="620">
        <f>+B26/$B$23</f>
        <v>0.0020833333333333333</v>
      </c>
      <c r="D26" s="613">
        <v>165</v>
      </c>
    </row>
    <row r="27" spans="1:4" ht="13.5">
      <c r="A27" s="612" t="s">
        <v>876</v>
      </c>
      <c r="B27" s="613"/>
      <c r="D27" s="613"/>
    </row>
    <row r="28" spans="1:4" ht="13.5">
      <c r="A28" s="612" t="s">
        <v>877</v>
      </c>
      <c r="B28" s="613">
        <f>+B26-B27</f>
        <v>1</v>
      </c>
      <c r="C28" s="620">
        <f>+B28/$B$23</f>
        <v>0.0020833333333333333</v>
      </c>
      <c r="D28" s="613">
        <f>+D26-D27</f>
        <v>165</v>
      </c>
    </row>
    <row r="29" spans="1:4" ht="13.5">
      <c r="A29" s="612" t="s">
        <v>878</v>
      </c>
      <c r="B29" s="613"/>
      <c r="D29" s="613"/>
    </row>
    <row r="30" spans="1:4" ht="12.75">
      <c r="A30" s="614" t="s">
        <v>866</v>
      </c>
      <c r="B30" s="615">
        <f>+B28</f>
        <v>1</v>
      </c>
      <c r="C30" s="620">
        <f aca="true" t="shared" si="0" ref="C30:C41">+B30/$B$23</f>
        <v>0.0020833333333333333</v>
      </c>
      <c r="D30" s="615">
        <f>+D28</f>
        <v>165</v>
      </c>
    </row>
    <row r="31" spans="1:4" ht="13.5">
      <c r="A31" s="616" t="s">
        <v>873</v>
      </c>
      <c r="B31" s="613">
        <v>1.5</v>
      </c>
      <c r="C31" s="620">
        <f t="shared" si="0"/>
        <v>0.003125</v>
      </c>
      <c r="D31" s="613"/>
    </row>
    <row r="32" spans="1:4" ht="27">
      <c r="A32" s="616" t="s">
        <v>874</v>
      </c>
      <c r="B32" s="613">
        <v>3</v>
      </c>
      <c r="C32" s="620">
        <f t="shared" si="0"/>
        <v>0.00625</v>
      </c>
      <c r="D32" s="613"/>
    </row>
    <row r="33" spans="1:4" ht="27">
      <c r="A33" s="616" t="s">
        <v>867</v>
      </c>
      <c r="B33" s="613">
        <v>9.8</v>
      </c>
      <c r="C33" s="620">
        <f t="shared" si="0"/>
        <v>0.02041666666666667</v>
      </c>
      <c r="D33" s="613">
        <v>27.8</v>
      </c>
    </row>
    <row r="34" spans="1:4" ht="13.5">
      <c r="A34" s="616" t="s">
        <v>868</v>
      </c>
      <c r="B34" s="617">
        <v>4.2</v>
      </c>
      <c r="C34" s="620">
        <f t="shared" si="0"/>
        <v>0.00875</v>
      </c>
      <c r="D34" s="613">
        <v>1.1</v>
      </c>
    </row>
    <row r="35" spans="1:4" ht="13.5">
      <c r="A35" s="616" t="s">
        <v>869</v>
      </c>
      <c r="B35" s="617">
        <v>6.7</v>
      </c>
      <c r="C35" s="620">
        <f t="shared" si="0"/>
        <v>0.013958333333333333</v>
      </c>
      <c r="D35" s="613">
        <v>0.5</v>
      </c>
    </row>
    <row r="36" spans="1:4" ht="13.5">
      <c r="A36" s="616" t="s">
        <v>870</v>
      </c>
      <c r="B36" s="617">
        <v>0.5</v>
      </c>
      <c r="C36" s="620">
        <f t="shared" si="0"/>
        <v>0.0010416666666666667</v>
      </c>
      <c r="D36" s="617">
        <v>0.5</v>
      </c>
    </row>
    <row r="37" spans="1:4" ht="13.5">
      <c r="A37" s="616" t="s">
        <v>871</v>
      </c>
      <c r="B37" s="617">
        <v>2.5</v>
      </c>
      <c r="C37" s="620">
        <f t="shared" si="0"/>
        <v>0.005208333333333333</v>
      </c>
      <c r="D37" s="617">
        <v>3.5</v>
      </c>
    </row>
    <row r="38" spans="1:4" ht="13.5">
      <c r="A38" s="616" t="s">
        <v>879</v>
      </c>
      <c r="B38" s="617">
        <v>0.5</v>
      </c>
      <c r="C38" s="620">
        <f t="shared" si="0"/>
        <v>0.0010416666666666667</v>
      </c>
      <c r="D38" s="617">
        <v>0.5</v>
      </c>
    </row>
    <row r="39" spans="1:4" ht="13.5">
      <c r="A39" s="616" t="s">
        <v>880</v>
      </c>
      <c r="B39" s="617">
        <v>18</v>
      </c>
      <c r="C39" s="620">
        <f t="shared" si="0"/>
        <v>0.0375</v>
      </c>
      <c r="D39" s="617">
        <v>42.4</v>
      </c>
    </row>
    <row r="40" spans="1:4" ht="13.5">
      <c r="A40" s="612" t="s">
        <v>872</v>
      </c>
      <c r="B40" s="617">
        <v>5</v>
      </c>
      <c r="C40" s="620">
        <f t="shared" si="0"/>
        <v>0.010416666666666666</v>
      </c>
      <c r="D40" s="617">
        <v>18</v>
      </c>
    </row>
    <row r="41" spans="1:4" ht="12.75">
      <c r="A41" s="614" t="s">
        <v>881</v>
      </c>
      <c r="B41" s="615">
        <f>SUM(B31:B40)</f>
        <v>51.7</v>
      </c>
      <c r="C41" s="620">
        <f t="shared" si="0"/>
        <v>0.10770833333333334</v>
      </c>
      <c r="D41" s="615">
        <f>SUM(D31:D40)</f>
        <v>94.30000000000001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9.875" style="0" bestFit="1" customWidth="1"/>
    <col min="2" max="3" width="10.125" style="0" bestFit="1" customWidth="1"/>
  </cols>
  <sheetData>
    <row r="2" spans="1:3" ht="12.75">
      <c r="A2" s="613"/>
      <c r="B2" s="618">
        <v>39447</v>
      </c>
      <c r="C2" s="618">
        <v>39813</v>
      </c>
    </row>
    <row r="3" spans="1:3" ht="12.75">
      <c r="A3" s="614" t="s">
        <v>900</v>
      </c>
      <c r="B3" s="613"/>
      <c r="C3" s="613"/>
    </row>
    <row r="4" spans="1:3" ht="13.5">
      <c r="A4" s="612" t="s">
        <v>901</v>
      </c>
      <c r="B4" s="613">
        <f>26.7+5</f>
        <v>31.7</v>
      </c>
      <c r="C4" s="613">
        <v>244.3</v>
      </c>
    </row>
    <row r="5" spans="1:3" ht="13.5">
      <c r="A5" s="612" t="s">
        <v>902</v>
      </c>
      <c r="B5" s="613">
        <v>-51.7</v>
      </c>
      <c r="C5" s="613">
        <v>-94.3</v>
      </c>
    </row>
    <row r="6" spans="1:3" ht="12.75">
      <c r="A6" s="614" t="s">
        <v>903</v>
      </c>
      <c r="B6" s="615">
        <f>+B4+B5</f>
        <v>-20.000000000000004</v>
      </c>
      <c r="C6" s="615">
        <f>+C4+C5</f>
        <v>150</v>
      </c>
    </row>
    <row r="7" spans="1:3" ht="12.75">
      <c r="A7" s="614" t="s">
        <v>910</v>
      </c>
      <c r="B7" s="615"/>
      <c r="C7" s="615"/>
    </row>
    <row r="8" spans="1:3" ht="13.5">
      <c r="A8" s="612" t="s">
        <v>911</v>
      </c>
      <c r="B8" s="615"/>
      <c r="C8" s="615">
        <v>-3320</v>
      </c>
    </row>
    <row r="9" spans="1:3" ht="12.75">
      <c r="A9" s="614" t="s">
        <v>904</v>
      </c>
      <c r="B9" s="615"/>
      <c r="C9" s="615">
        <f>+C8</f>
        <v>-3320</v>
      </c>
    </row>
    <row r="10" spans="1:3" ht="12.75">
      <c r="A10" s="614" t="s">
        <v>905</v>
      </c>
      <c r="B10" s="613"/>
      <c r="C10" s="613"/>
    </row>
    <row r="11" spans="1:3" ht="13.5">
      <c r="A11" s="612" t="s">
        <v>906</v>
      </c>
      <c r="B11" s="613">
        <v>500</v>
      </c>
      <c r="C11" s="613">
        <v>1150</v>
      </c>
    </row>
    <row r="12" spans="1:3" ht="13.5">
      <c r="A12" s="612" t="s">
        <v>907</v>
      </c>
      <c r="B12" s="613"/>
      <c r="C12" s="613">
        <v>1650</v>
      </c>
    </row>
    <row r="13" spans="1:3" ht="12.75">
      <c r="A13" s="614" t="s">
        <v>908</v>
      </c>
      <c r="B13" s="615">
        <f>+B11+B12</f>
        <v>500</v>
      </c>
      <c r="C13" s="615">
        <f>+C11+C12</f>
        <v>2800</v>
      </c>
    </row>
    <row r="14" spans="1:3" ht="12.75">
      <c r="A14" s="619" t="s">
        <v>909</v>
      </c>
      <c r="B14" s="613">
        <f>+B6+B13+B9</f>
        <v>480</v>
      </c>
      <c r="C14" s="613">
        <f>+C6+C13+C9</f>
        <v>-370</v>
      </c>
    </row>
    <row r="15" ht="13.5">
      <c r="A15" s="578"/>
    </row>
    <row r="17" ht="13.5">
      <c r="A17" s="5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C50" sqref="C50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56" t="s">
        <v>383</v>
      </c>
      <c r="B2" s="657"/>
      <c r="C2" s="658" t="str">
        <f>'справка №1-БАЛАНС'!E3</f>
        <v>"ЛЕВ ИНВЕСТ" АДСИЦ</v>
      </c>
      <c r="D2" s="658"/>
      <c r="E2" s="658"/>
      <c r="F2" s="658"/>
      <c r="G2" s="658"/>
      <c r="H2" s="658"/>
      <c r="I2" s="483"/>
      <c r="J2" s="483"/>
      <c r="K2" s="483"/>
      <c r="L2" s="483"/>
      <c r="M2" s="484" t="s">
        <v>1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56" t="s">
        <v>4</v>
      </c>
      <c r="B3" s="657"/>
      <c r="C3" s="659" t="str">
        <f>'справка №1-БАЛАНС'!E5</f>
        <v>към 31.03.2014</v>
      </c>
      <c r="D3" s="659"/>
      <c r="E3" s="659"/>
      <c r="F3" s="485"/>
      <c r="G3" s="485"/>
      <c r="H3" s="485"/>
      <c r="I3" s="485"/>
      <c r="J3" s="485"/>
      <c r="K3" s="485"/>
      <c r="L3" s="485"/>
      <c r="M3" s="660" t="s">
        <v>3</v>
      </c>
      <c r="N3" s="66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61" t="s">
        <v>463</v>
      </c>
      <c r="B5" s="662"/>
      <c r="C5" s="66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6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67" t="s">
        <v>529</v>
      </c>
      <c r="R5" s="667" t="s">
        <v>530</v>
      </c>
    </row>
    <row r="6" spans="1:18" s="100" customFormat="1" ht="60">
      <c r="A6" s="663"/>
      <c r="B6" s="664"/>
      <c r="C6" s="66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6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68"/>
      <c r="R6" s="66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939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69"/>
      <c r="L44" s="669"/>
      <c r="M44" s="669"/>
      <c r="N44" s="669"/>
      <c r="O44" s="670" t="s">
        <v>781</v>
      </c>
      <c r="P44" s="671"/>
      <c r="Q44" s="671"/>
      <c r="R44" s="67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2014-01-27T07:36:17Z</cp:lastPrinted>
  <dcterms:created xsi:type="dcterms:W3CDTF">2000-06-29T12:02:40Z</dcterms:created>
  <dcterms:modified xsi:type="dcterms:W3CDTF">2014-04-07T11:57:36Z</dcterms:modified>
  <cp:category/>
  <cp:version/>
  <cp:contentType/>
  <cp:contentStatus/>
</cp:coreProperties>
</file>