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<sst xmlns="http://schemas.openxmlformats.org/spreadsheetml/2006/main" count="1060" uniqueCount="869">
  <si>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</si>
  <si>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</si>
  <si>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</si>
  <si>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</si>
  <si>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</si>
  <si>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</si>
  <si>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</si>
  <si>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</si>
  <si>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</si>
  <si>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</si>
  <si>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</si>
  <si>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</si>
  <si>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</si>
  <si>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</si>
  <si>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</si>
  <si>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</si>
  <si>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</si>
  <si>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</si>
  <si>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</si>
  <si>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</si>
  <si>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</si>
  <si>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</si>
  <si>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</si>
  <si>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</si>
  <si>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</si>
  <si>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</si>
  <si>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</si>
  <si>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</si>
  <si>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</si>
  <si>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</si>
  <si>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</si>
  <si>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</si>
  <si>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</si>
  <si>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</si>
  <si>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</si>
  <si>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</si>
  <si>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</si>
  <si>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</si>
  <si>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</si>
  <si>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</si>
  <si>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</si>
  <si>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</si>
  <si>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</si>
  <si>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</si>
  <si>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</si>
  <si>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</si>
  <si>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</si>
  <si>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</si>
  <si>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</si>
  <si>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</si>
  <si>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</si>
  <si>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</si>
  <si>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</si>
  <si>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</si>
  <si>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</si>
  <si>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</si>
  <si>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</si>
  <si>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</si>
  <si>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</si>
  <si>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</si>
  <si>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</si>
  <si>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</si>
  <si>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</si>
  <si>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</si>
  <si>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</si>
  <si>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</si>
  <si>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</si>
  <si>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</si>
  <si>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</si>
  <si>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</si>
  <si>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</si>
  <si>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</si>
  <si>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</si>
  <si>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</si>
  <si>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</si>
  <si>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</si>
  <si>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</si>
  <si>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</si>
  <si>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</si>
  <si>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</si>
  <si>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</si>
  <si>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</si>
  <si>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</si>
  <si>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</si>
  <si>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</si>
  <si>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</si>
  <si>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</si>
  <si>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</si>
  <si>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</si>
  <si>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</si>
  <si>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</si>
  <si>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</si>
  <si>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</si>
  <si>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</si>
  <si>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</si>
  <si>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</si>
  <si>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</si>
  <si>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</si>
  <si>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</si>
  <si>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</si>
  <si>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</si>
  <si>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</si>
  <si>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</si>
  <si>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</si>
  <si>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</si>
  <si>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</si>
  <si>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</si>
  <si>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</si>
  <si>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</si>
  <si>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</si>
  <si>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</si>
  <si>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</si>
  <si>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</si>
  <si>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</si>
  <si>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</si>
  <si>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</si>
  <si>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</si>
  <si>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</si>
  <si>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</si>
  <si>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</si>
  <si>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</si>
  <si>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</si>
  <si>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</si>
  <si>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</si>
  <si>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</si>
  <si>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</si>
  <si>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</si>
  <si>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</si>
  <si>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</si>
  <si>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</si>
  <si>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</si>
  <si>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</si>
  <si>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</si>
  <si>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</si>
  <si>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</si>
  <si>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</si>
  <si>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</si>
  <si>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</si>
  <si>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</si>
  <si>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</si>
  <si>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</si>
  <si>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</si>
  <si>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</si>
  <si>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</si>
  <si>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</si>
  <si>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</si>
  <si>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</si>
  <si>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</si>
  <si>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</si>
  <si>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</si>
  <si>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</si>
  <si>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</si>
  <si>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</si>
  <si>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</si>
  <si>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</si>
  <si>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</si>
  <si>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</si>
  <si>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</si>
  <si>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</si>
  <si>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</si>
  <si>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</si>
  <si>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</si>
  <si>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</si>
  <si>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</si>
  <si>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</si>
  <si>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</si>
  <si>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</si>
  <si>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</si>
  <si>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</si>
  <si>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</si>
  <si>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</si>
  <si>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</si>
  <si>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</si>
  <si>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</si>
  <si>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</si>
  <si>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</si>
  <si>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</si>
  <si>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</si>
  <si>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</si>
  <si>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</si>
  <si>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</si>
  <si>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</si>
  <si>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</si>
  <si>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</si>
  <si>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</si>
  <si>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</si>
  <si>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</si>
  <si>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</si>
  <si>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</si>
  <si>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</si>
  <si>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</si>
  <si>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</si>
  <si>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</si>
  <si>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</si>
  <si>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</si>
  <si>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</si>
  <si>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</si>
  <si>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</si>
  <si>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</si>
  <si>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</si>
  <si>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</si>
  <si>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</si>
  <si>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</si>
  <si>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</si>
  <si>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</si>
  <si>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</si>
  <si>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</si>
  <si>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</si>
  <si>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</si>
  <si>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</si>
  <si>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</si>
  <si>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</si>
  <si>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</si>
  <si>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</si>
  <si>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</si>
  <si>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</si>
  <si>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</si>
  <si>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</si>
  <si>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</si>
  <si>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</si>
  <si>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</si>
  <si>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</si>
  <si>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</si>
  <si>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</si>
  <si>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</si>
  <si>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</si>
  <si>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</si>
  <si>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</si>
  <si>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</si>
  <si>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</si>
  <si>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</si>
  <si>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</si>
  <si>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</si>
  <si>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</si>
  <si>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</si>
  <si>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</si>
  <si>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</si>
  <si>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</si>
  <si>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</si>
  <si>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</si>
  <si>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</si>
  <si>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</si>
  <si>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</si>
  <si>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</si>
  <si>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</si>
  <si>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</si>
  <si>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</si>
  <si>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</si>
  <si>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</si>
  <si>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</si>
  <si>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</si>
  <si>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</si>
  <si>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</si>
  <si>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</si>
  <si>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</si>
  <si>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</si>
  <si>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</si>
  <si>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</si>
  <si>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</si>
  <si>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</si>
  <si>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</si>
  <si>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</si>
  <si>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</si>
  <si>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</si>
  <si>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</si>
  <si>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</si>
  <si>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</si>
  <si>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</si>
  <si>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</si>
  <si>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</si>
  <si>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</si>
  <si>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</si>
  <si>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</si>
  <si>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</si>
  <si>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</si>
  <si>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</si>
  <si>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</si>
  <si>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</si>
  <si>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</si>
  <si>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</si>
  <si>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</si>
  <si>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</si>
  <si>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</si>
  <si>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</si>
  <si>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</si>
  <si>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</si>
  <si>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</si>
  <si>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</si>
  <si>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</si>
  <si>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</si>
  <si>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</si>
  <si>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</si>
  <si>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</si>
  <si>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</si>
  <si>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</si>
  <si>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</si>
  <si>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</si>
  <si>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</si>
  <si>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</si>
  <si>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</si>
  <si>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</si>
  <si>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</si>
  <si>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</si>
  <si>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</si>
  <si>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</si>
  <si>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</si>
  <si>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</si>
  <si>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</si>
  <si>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</si>
  <si>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</si>
  <si>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</si>
  <si>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</si>
  <si>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</si>
  <si>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</si>
  <si>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</si>
  <si>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</si>
  <si>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</si>
  <si>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</si>
  <si>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</si>
  <si>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</si>
  <si>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</si>
  <si>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</si>
  <si>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</si>
  <si>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</si>
  <si>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</si>
  <si>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</si>
  <si>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</si>
  <si>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</si>
  <si>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</si>
  <si>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</si>
  <si>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</si>
  <si>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</si>
  <si>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</si>
  <si>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</si>
  <si>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</si>
  <si>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</si>
  <si>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</si>
  <si>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</si>
  <si>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</si>
  <si>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</si>
  <si>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</si>
  <si>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</si>
  <si>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</si>
  <si>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</si>
  <si>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</si>
  <si>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</si>
  <si>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</si>
  <si>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</si>
  <si>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</si>
  <si>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</si>
  <si>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</si>
  <si>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</si>
  <si>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</si>
  <si>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</si>
  <si>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</si>
  <si>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</si>
  <si>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</si>
  <si>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</si>
  <si>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</si>
  <si>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</si>
  <si>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</si>
  <si>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</si>
  <si>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</si>
  <si>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</si>
  <si>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</si>
  <si>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</si>
  <si>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</si>
  <si>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</si>
  <si>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</si>
  <si>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</si>
  <si>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</si>
  <si>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</si>
  <si>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</si>
  <si>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</si>
  <si>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</si>
  <si>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</si>
  <si>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</si>
  <si>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</si>
  <si>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</si>
  <si>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</si>
  <si>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</si>
  <si>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</si>
  <si>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</si>
  <si>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</si>
  <si>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</si>
  <si>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</si>
  <si>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</si>
  <si>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</si>
  <si>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</si>
  <si>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</si>
  <si>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</si>
  <si>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</si>
  <si>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</si>
  <si>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</si>
  <si>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</si>
  <si>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</si>
  <si>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</si>
  <si>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</si>
  <si>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</si>
  <si>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</si>
  <si>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</si>
  <si>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</si>
  <si>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</si>
  <si>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</si>
  <si>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</si>
  <si>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</si>
  <si>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</si>
  <si>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</si>
  <si>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</si>
  <si>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</si>
  <si>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</si>
  <si>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</si>
  <si>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</si>
  <si>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</si>
  <si>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</si>
  <si>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</si>
  <si>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</si>
  <si>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</si>
  <si>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</si>
  <si>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</si>
  <si>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</si>
  <si>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</si>
  <si>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</si>
  <si>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</si>
  <si>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</si>
  <si>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</si>
  <si>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</si>
  <si>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</si>
  <si>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</si>
  <si>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</si>
  <si>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</si>
  <si>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</si>
  <si>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</si>
  <si>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</si>
  <si>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</si>
  <si>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</si>
  <si>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</si>
  <si>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</si>
  <si>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</si>
  <si>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</si>
  <si>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</si>
  <si>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</si>
  <si>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</si>
  <si>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</si>
  <si>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</si>
  <si>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</si>
  <si>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</si>
  <si>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</si>
  <si>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</si>
  <si>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</si>
  <si>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</si>
  <si>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</si>
  <si>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</si>
  <si>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</si>
  <si>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</si>
  <si>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</si>
  <si>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</si>
  <si>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</si>
  <si>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</si>
  <si>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</si>
  <si>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</si>
  <si>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</si>
  <si>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</si>
  <si>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</si>
  <si>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</si>
  <si>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</si>
  <si>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</si>
  <si>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</si>
  <si>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</si>
  <si>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</si>
  <si>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</si>
  <si>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</si>
  <si>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</si>
  <si>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</si>
  <si>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</si>
  <si>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</si>
  <si>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</si>
  <si>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</si>
  <si>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</si>
  <si>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</si>
  <si>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</si>
  <si>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</si>
  <si>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</si>
  <si>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</si>
  <si>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</si>
  <si>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</si>
  <si>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</si>
  <si>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</si>
  <si>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</si>
  <si>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</si>
  <si>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</si>
  <si>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</si>
  <si>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</si>
  <si>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</si>
  <si>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</si>
  <si>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</si>
  <si>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</si>
  <si>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</si>
  <si>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</si>
  <si>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</si>
  <si>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</si>
  <si>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</si>
  <si>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</si>
  <si>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</si>
  <si>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</si>
  <si>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</si>
  <si>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</si>
  <si>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</si>
  <si>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</si>
  <si>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</si>
  <si>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</si>
  <si>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</si>
  <si>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</si>
  <si>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</si>
  <si>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</si>
  <si>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</si>
  <si>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</si>
  <si>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</si>
  <si>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</si>
  <si>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</si>
  <si>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</si>
  <si>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</si>
  <si>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</si>
  <si>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</si>
  <si>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</si>
  <si>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</si>
  <si>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</si>
  <si>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</si>
  <si>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</si>
  <si>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</si>
  <si>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</si>
  <si>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</si>
  <si>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</si>
  <si>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</si>
  <si>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</si>
  <si>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</si>
  <si>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</si>
  <si>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</si>
  <si>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</si>
  <si>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</si>
  <si>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</si>
  <si>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</si>
  <si>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</si>
  <si>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</si>
  <si>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</si>
  <si>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</si>
  <si>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</si>
  <si>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</si>
  <si>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</si>
  <si>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</si>
  <si>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</si>
  <si>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</si>
  <si>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</si>
  <si>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</si>
  <si>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</si>
  <si>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</si>
  <si>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</si>
  <si>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</si>
  <si>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</si>
  <si>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</si>
  <si>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</si>
  <si>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</si>
  <si>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</si>
  <si>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</si>
  <si>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</si>
  <si>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</si>
  <si>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</si>
  <si>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</si>
  <si>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</si>
  <si>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</si>
  <si>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</si>
  <si>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</si>
  <si>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</si>
  <si>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</si>
  <si>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</si>
  <si>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</si>
  <si>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</si>
  <si>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</si>
  <si>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</si>
  <si>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</si>
  <si>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</si>
  <si>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</si>
  <si>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</si>
  <si>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</si>
  <si>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</si>
  <si>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</si>
  <si>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</si>
  <si>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</si>
  <si>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</si>
  <si>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</si>
  <si>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</si>
  <si>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</si>
  <si>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</si>
  <si>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</si>
  <si>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</si>
  <si>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</si>
  <si>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</si>
  <si>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</si>
  <si>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</si>
  <si>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</si>
  <si>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</si>
  <si>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</si>
  <si>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</si>
  <si>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</si>
  <si>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</si>
  <si>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</si>
  <si>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</si>
  <si>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</si>
  <si>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</si>
  <si>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</si>
  <si>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</si>
  <si>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</si>
  <si>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</si>
  <si>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</si>
  <si>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</si>
  <si>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</si>
  <si>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</si>
  <si>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</si>
  <si>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</si>
  <si>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</si>
  <si>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</si>
  <si>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</si>
  <si>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</si>
  <si>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</si>
  <si>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</si>
  <si>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</si>
  <si>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</si>
  <si>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</si>
  <si>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</si>
  <si>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</si>
  <si>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</si>
  <si>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</si>
  <si>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</si>
  <si>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</si>
  <si>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</si>
  <si>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</si>
  <si>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</si>
  <si>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</si>
  <si>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</si>
  <si>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</si>
  <si>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</si>
  <si>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</si>
  <si>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</si>
  <si>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</si>
  <si>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</si>
  <si>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</si>
  <si>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</si>
  <si>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</si>
  <si>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</si>
  <si>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</si>
  <si>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</si>
  <si>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</si>
  <si>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</si>
  <si>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</si>
  <si>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</si>
  <si>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</si>
  <si>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</si>
  <si>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</si>
  <si>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</si>
  <si>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</si>
  <si>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</si>
  <si>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</si>
  <si>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</si>
  <si>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</si>
  <si>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</si>
  <si>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</si>
  <si>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</si>
  <si>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</si>
  <si>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</si>
  <si>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</si>
  <si>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</si>
  <si>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</si>
  <si>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</si>
  <si>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</si>
  <si>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</si>
  <si>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</si>
  <si>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</si>
  <si>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</si>
  <si>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</si>
  <si>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</si>
  <si>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</si>
  <si>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</si>
  <si>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</si>
  <si>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</si>
  <si>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</si>
  <si>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</si>
  <si>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</si>
  <si>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</si>
  <si>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</si>
  <si>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</si>
  <si>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</si>
  <si>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</si>
  <si>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</si>
  <si>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</si>
  <si>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</si>
  <si>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</si>
  <si>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</si>
  <si>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</si>
  <si>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</si>
  <si>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</si>
  <si>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</si>
  <si>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</si>
  <si>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</si>
  <si>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</si>
  <si>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</si>
  <si>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</si>
  <si>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</si>
  <si>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</si>
  <si>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</si>
  <si>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</si>
  <si>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</si>
  <si>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</si>
  <si>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</si>
  <si>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</si>
  <si>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</si>
  <si>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</si>
  <si>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</si>
  <si>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</si>
  <si>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</si>
  <si>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</si>
  <si>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</si>
  <si>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</si>
  <si>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</si>
  <si>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</si>
  <si>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</si>
  <si>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</si>
  <si>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</si>
  <si>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</si>
  <si>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</si>
  <si>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</si>
  <si>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</si>
  <si>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</si>
  <si>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</si>
  <si>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</si>
  <si>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</si>
  <si>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</si>
  <si>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</si>
  <si>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</si>
  <si>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</si>
  <si>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</si>
  <si>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</si>
  <si>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</si>
  <si>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</si>
  <si>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</si>
  <si>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</si>
  <si>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</si>
  <si>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</si>
  <si>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</si>
  <si>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</si>
  <si>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</si>
  <si>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</si>
  <si>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</si>
  <si>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</si>
  <si>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</si>
  <si>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</si>
  <si>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</si>
  <si>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</si>
  <si>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</si>
  <si>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</si>
  <si>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</si>
  <si>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</si>
  <si>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</si>
  <si>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</si>
  <si>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</si>
  <si>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</si>
  <si>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</si>
  <si>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</si>
  <si>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</si>
  <si>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</si>
  <si>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</si>
  <si>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</si>
  <si>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</si>
  <si>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</si>
  <si>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</si>
  <si>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</si>
  <si>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</si>
  <si>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</si>
  <si>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</si>
  <si>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</si>
  <si>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</si>
  <si>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</si>
  <si>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</si>
  <si>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</si>
  <si>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</si>
  <si>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</si>
  <si>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</si>
  <si>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</si>
  <si>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</si>
  <si>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</si>
  <si>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</si>
  <si>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</si>
  <si>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</si>
  <si>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</si>
  <si>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</si>
  <si>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</si>
  <si>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</si>
  <si>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</si>
  <si>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</si>
  <si>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</si>
  <si>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</si>
  <si>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</si>
  <si>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</si>
  <si>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</si>
  <si>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</si>
  <si>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</si>
  <si>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</si>
  <si>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</si>
  <si>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</si>
  <si>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</si>
  <si>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</si>
  <si>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</si>
  <si>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</si>
  <si>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</si>
  <si>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</si>
  <si>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</si>
  <si>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</si>
  <si>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</si>
  <si>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</si>
  <si>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</si>
  <si>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</si>
  <si>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</si>
  <si>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</si>
  <si>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</si>
  <si>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</si>
  <si>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</si>
  <si>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</si>
  <si>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</si>
  <si>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</si>
  <si>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</si>
  <si>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</si>
  <si>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</si>
  <si>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</si>
  <si>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</si>
  <si>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</si>
  <si>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</si>
  <si>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</si>
  <si>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</si>
  <si>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</si>
  <si>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</si>
  <si>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</si>
  <si>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</si>
  <si>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</si>
  <si>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</si>
  <si>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</si>
  <si>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</si>
  <si>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</si>
  <si>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</si>
  <si>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</si>
  <si>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</si>
  <si>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</si>
  <si>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</si>
  <si>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</si>
  <si>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</si>
  <si>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</si>
  <si>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</si>
  <si>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</si>
  <si>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</si>
  <si>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</si>
  <si>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</si>
  <si>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</si>
  <si>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</si>
  <si>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</si>
  <si>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</si>
  <si>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</si>
  <si>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</si>
  <si>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</si>
  <si>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30.09.2014</t>
  </si>
  <si>
    <t>Дата на съставяне: 22.10.2014</t>
  </si>
  <si>
    <t>Дата на съставяне:22.10.2014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</si>
</sst>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E103" sqref="E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865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10209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8273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8273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1046</v>
      </c>
      <c r="H31" s="152">
        <v>1183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9319</v>
      </c>
      <c r="H33" s="154">
        <f>H27+H31+H32</f>
        <v>9338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9969</v>
      </c>
      <c r="H36" s="154">
        <f>H25+H17+H33</f>
        <v>9988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10233</v>
      </c>
      <c r="D55" s="155">
        <f>D19+D20+D21+D27+D32+D45+D51+D53+D54</f>
        <v>10041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113</v>
      </c>
      <c r="H61" s="154">
        <f>SUM(H62:H68)</f>
        <v>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77</v>
      </c>
      <c r="H64" s="152">
        <v>70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267</v>
      </c>
      <c r="D68" s="151">
        <v>186</v>
      </c>
      <c r="E68" s="237" t="s">
        <v>213</v>
      </c>
      <c r="F68" s="242" t="s">
        <v>214</v>
      </c>
      <c r="G68" s="152">
        <v>34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472</v>
      </c>
      <c r="H69" s="152">
        <v>175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585</v>
      </c>
      <c r="H71" s="161">
        <f>H59+H60+H61+H69+H70</f>
        <v>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268</v>
      </c>
      <c r="D75" s="155">
        <f>SUM(D67:D74)</f>
        <v>188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585</v>
      </c>
      <c r="H79" s="162">
        <f>H71+H74+H75+H76</f>
        <v>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53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53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321</v>
      </c>
      <c r="D93" s="155">
        <f>D64+D75+D84+D91+D92</f>
        <v>204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10554</v>
      </c>
      <c r="D94" s="164">
        <f>D93+D55</f>
        <v>10245</v>
      </c>
      <c r="E94" s="448" t="s">
        <v>270</v>
      </c>
      <c r="F94" s="289" t="s">
        <v>271</v>
      </c>
      <c r="G94" s="165">
        <f>G36+G39+G55+G79</f>
        <v>10554</v>
      </c>
      <c r="H94" s="165">
        <f>H36+H39+H55+H79</f>
        <v>10245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2">
        <v>41934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4" sqref="H24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30.09.2014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275</v>
      </c>
      <c r="D10" s="46">
        <v>261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1126</v>
      </c>
      <c r="H11" s="547">
        <v>926</v>
      </c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6" t="s">
        <v>297</v>
      </c>
      <c r="G12" s="547">
        <v>191</v>
      </c>
      <c r="H12" s="547">
        <v>716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48" t="s">
        <v>300</v>
      </c>
      <c r="G13" s="545">
        <f>SUM(G9:G12)</f>
        <v>1317</v>
      </c>
      <c r="H13" s="545">
        <f>SUM(H9:H12)</f>
        <v>1642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>
        <v>519</v>
      </c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286</v>
      </c>
      <c r="D19" s="49">
        <f>SUM(D9:D15)+D16</f>
        <v>791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16</v>
      </c>
      <c r="H23" s="547">
        <v>3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16</v>
      </c>
      <c r="H24" s="545">
        <f>SUM(H19:H23)</f>
        <v>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287</v>
      </c>
      <c r="D28" s="50">
        <f>D26+D19</f>
        <v>792</v>
      </c>
      <c r="E28" s="127" t="s">
        <v>339</v>
      </c>
      <c r="F28" s="551" t="s">
        <v>340</v>
      </c>
      <c r="G28" s="545">
        <f>G13+G15+G24</f>
        <v>1333</v>
      </c>
      <c r="H28" s="545">
        <f>H13+H15+H24</f>
        <v>1645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1046</v>
      </c>
      <c r="D30" s="50">
        <f>IF((H28-D28)&gt;0,H28-D28,0)</f>
        <v>853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287</v>
      </c>
      <c r="D33" s="49">
        <f>D28-D31+D32</f>
        <v>792</v>
      </c>
      <c r="E33" s="127" t="s">
        <v>353</v>
      </c>
      <c r="F33" s="551" t="s">
        <v>354</v>
      </c>
      <c r="G33" s="53">
        <f>G32-G31+G28</f>
        <v>1333</v>
      </c>
      <c r="H33" s="53">
        <f>H32-H31+H28</f>
        <v>1645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1046</v>
      </c>
      <c r="D34" s="50">
        <f>IF((H33-D33)&gt;0,H33-D33,0)</f>
        <v>853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1046</v>
      </c>
      <c r="D39" s="457">
        <f>+IF((H33-D33-D35)&gt;0,H33-D33-D35,0)</f>
        <v>853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1046</v>
      </c>
      <c r="D41" s="52">
        <f>IF(H39=0,IF(D39-D40&gt;0,D39-D40+H40,0),IF(H39-H40&lt;0,H40-H39+D39,0))</f>
        <v>853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1333</v>
      </c>
      <c r="D42" s="53">
        <f>D33+D35+D39</f>
        <v>1645</v>
      </c>
      <c r="E42" s="128" t="s">
        <v>380</v>
      </c>
      <c r="F42" s="129" t="s">
        <v>381</v>
      </c>
      <c r="G42" s="53">
        <f>G39+G33</f>
        <v>1333</v>
      </c>
      <c r="H42" s="53">
        <f>H39+H33</f>
        <v>1645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863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4.25">
      <c r="A48" s="500" t="s">
        <v>272</v>
      </c>
      <c r="B48" s="572">
        <v>41934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30.09.2014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1521</v>
      </c>
      <c r="D10" s="54">
        <v>1292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-424</v>
      </c>
      <c r="D11" s="54">
        <v>-288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</v>
      </c>
      <c r="D13" s="54">
        <v>-10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-200</v>
      </c>
      <c r="D14" s="54">
        <v>-189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806</v>
      </c>
      <c r="D20" s="55">
        <f>SUM(D10:D19)</f>
        <v>805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-626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665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</v>
      </c>
      <c r="D39" s="54">
        <v>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-714</v>
      </c>
      <c r="D40" s="54">
        <v>-551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-53</v>
      </c>
      <c r="D41" s="54">
        <v>-55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-769</v>
      </c>
      <c r="D42" s="55">
        <f>SUM(D34:D41)</f>
        <v>-604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37</v>
      </c>
      <c r="D43" s="55">
        <f>D42+D32+D20</f>
        <v>240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53</v>
      </c>
      <c r="D45" s="55">
        <f>D44+D43</f>
        <v>251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53</v>
      </c>
      <c r="D46" s="56">
        <v>251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21" sqref="I2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30.09.2014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9338</v>
      </c>
      <c r="J11" s="58">
        <f>'справка №1-БАЛАНС'!H29+'справка №1-БАЛАНС'!H32</f>
        <v>0</v>
      </c>
      <c r="K11" s="60"/>
      <c r="L11" s="344">
        <f>SUM(C11:K11)</f>
        <v>9988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9338</v>
      </c>
      <c r="J15" s="61">
        <f t="shared" si="2"/>
        <v>0</v>
      </c>
      <c r="K15" s="61">
        <f t="shared" si="2"/>
        <v>0</v>
      </c>
      <c r="L15" s="344">
        <f t="shared" si="1"/>
        <v>9988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1046</v>
      </c>
      <c r="J16" s="345">
        <f>+'справка №1-БАЛАНС'!G32</f>
        <v>0</v>
      </c>
      <c r="K16" s="60"/>
      <c r="L16" s="344">
        <f t="shared" si="1"/>
        <v>1046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-1065</v>
      </c>
      <c r="J17" s="62">
        <f>J18+J19</f>
        <v>0</v>
      </c>
      <c r="K17" s="62">
        <f t="shared" si="3"/>
        <v>0</v>
      </c>
      <c r="L17" s="344">
        <f t="shared" si="1"/>
        <v>-1065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-1065</v>
      </c>
      <c r="J18" s="60"/>
      <c r="K18" s="60"/>
      <c r="L18" s="344">
        <f t="shared" si="1"/>
        <v>-1065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9319</v>
      </c>
      <c r="J29" s="59">
        <f t="shared" si="6"/>
        <v>0</v>
      </c>
      <c r="K29" s="59">
        <f t="shared" si="6"/>
        <v>0</v>
      </c>
      <c r="L29" s="344">
        <f t="shared" si="1"/>
        <v>9969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9319</v>
      </c>
      <c r="J32" s="59">
        <f t="shared" si="7"/>
        <v>0</v>
      </c>
      <c r="K32" s="59">
        <f t="shared" si="7"/>
        <v>0</v>
      </c>
      <c r="L32" s="344">
        <f t="shared" si="1"/>
        <v>9969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859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E29" sqref="E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384</v>
      </c>
      <c r="B2" s="595"/>
      <c r="C2" s="596" t="str">
        <f>'справка №1-БАЛАНС'!E3</f>
        <v>"КУАНТУМ ДИВЕЛОПМЪНТС" АДСИЦ</v>
      </c>
      <c r="D2" s="596"/>
      <c r="E2" s="596"/>
      <c r="F2" s="596"/>
      <c r="G2" s="596"/>
      <c r="H2" s="59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4" t="s">
        <v>5</v>
      </c>
      <c r="B3" s="595"/>
      <c r="C3" s="597" t="str">
        <f>'справка №1-БАЛАНС'!E5</f>
        <v>КЪМ 30.09.2014</v>
      </c>
      <c r="D3" s="597"/>
      <c r="E3" s="597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10016</v>
      </c>
      <c r="E18" s="187">
        <v>193</v>
      </c>
      <c r="F18" s="187"/>
      <c r="G18" s="74">
        <f t="shared" si="2"/>
        <v>10209</v>
      </c>
      <c r="H18" s="63"/>
      <c r="I18" s="63"/>
      <c r="J18" s="74">
        <f t="shared" si="3"/>
        <v>10209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10209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10040</v>
      </c>
      <c r="E40" s="437">
        <f>E17+E18+E19+E25+E38+E39</f>
        <v>193</v>
      </c>
      <c r="F40" s="437">
        <f aca="true" t="shared" si="13" ref="F40:R40">F17+F18+F19+F25+F38+F39</f>
        <v>0</v>
      </c>
      <c r="G40" s="437">
        <f t="shared" si="13"/>
        <v>10233</v>
      </c>
      <c r="H40" s="437">
        <f t="shared" si="13"/>
        <v>0</v>
      </c>
      <c r="I40" s="437">
        <f t="shared" si="13"/>
        <v>0</v>
      </c>
      <c r="J40" s="437">
        <f t="shared" si="13"/>
        <v>10233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10233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D121" sqref="D12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610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30.09.2014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267</v>
      </c>
      <c r="D28" s="108">
        <v>267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269</v>
      </c>
      <c r="D43" s="104">
        <f>D24+D28+D29+D31+D30+D32+D33+D38</f>
        <v>269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269</v>
      </c>
      <c r="D44" s="103">
        <f>D43+D21+D19+D9</f>
        <v>269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113</v>
      </c>
      <c r="D85" s="104">
        <f>SUM(D86:D90)+D94</f>
        <v>113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77</v>
      </c>
      <c r="D87" s="108">
        <v>77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34</v>
      </c>
      <c r="D92" s="108">
        <v>34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472</v>
      </c>
      <c r="D95" s="108">
        <v>472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585</v>
      </c>
      <c r="D96" s="104">
        <f>D85+D80+D75+D71+D95</f>
        <v>585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585</v>
      </c>
      <c r="D97" s="104">
        <f>D96+D68+D66</f>
        <v>585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781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867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30.09.2014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868</v>
      </c>
      <c r="B30" s="621"/>
      <c r="C30" s="621"/>
      <c r="D30" s="456" t="s">
        <v>820</v>
      </c>
      <c r="E30" s="620"/>
      <c r="F30" s="620"/>
      <c r="G30" s="620"/>
      <c r="H30" s="420" t="s">
        <v>782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0">
      <selection activeCell="A155" sqref="A155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6" t="str">
        <f>'справка №1-БАЛАНС'!E5</f>
        <v>КЪМ 30.09.2014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7" t="s">
        <v>850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858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MGeorgieva</cp:lastModifiedBy>
  <cp:lastPrinted>2013-04-24T09:27:38Z</cp:lastPrinted>
  <dcterms:created xsi:type="dcterms:W3CDTF">2000-06-29T12:02:40Z</dcterms:created>
  <dcterms:modified xsi:type="dcterms:W3CDTF">2014-10-24T09:02:05Z</dcterms:modified>
  <cp:category/>
  <cp:version/>
  <cp:contentType/>
  <cp:contentStatus/>
</cp:coreProperties>
</file>