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<sst xmlns="http://schemas.openxmlformats.org/spreadsheetml/2006/main" count="4170" uniqueCount="973">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</sst>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44469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44523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-0.04753304326409983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-0.025361366622864652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-0.017885827258124307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-0.01032306375695336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0.9544117647058824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1.169921170590963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1.141944458756247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0.7700551290638363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0.03750837240455459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0.42281925787080427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0.21717657966053344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0.36216578660631965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1.4179588261060008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0.5771644558550848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837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0.0366622864651774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0.09347714432460195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25.40973312401884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2788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278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13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125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3729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7027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6711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12377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19096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33381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16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37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194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2786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350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3805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7218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20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708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728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481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22707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56088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2084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894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35174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-16547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958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-17505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-579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-17126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22830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886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11670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205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11875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12963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765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17200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9768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2136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1461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1953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800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447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635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18239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1011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159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19409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56088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516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5705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437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5592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924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-16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13389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837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29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891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14280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14280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14280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12121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12181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1327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1327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91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13629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651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13629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651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651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72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579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14280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14930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-8289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-6149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-1966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-1547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-558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-90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109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-440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-909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1767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-961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-122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1762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2402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782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728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728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800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800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94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94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894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894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-94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-94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958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958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-579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-18084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-18084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23409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-579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22830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22830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958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958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-72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886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886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2439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73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463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4027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10540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6714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12238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19888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37168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33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33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35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465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500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533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2472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10573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6749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12703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20388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37701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2472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10573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6749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12686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20371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37684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533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2142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51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298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206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3230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924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1164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4394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123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54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38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92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316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11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106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121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437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-2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656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2194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338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298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3546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38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928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319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1285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4831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656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2194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338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298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3546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38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928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309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1275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4821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2788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278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13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125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3729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7027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6711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8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12377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19096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32863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194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194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2786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350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27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9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3805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3805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7218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7736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194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194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2786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350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27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9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3805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3805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7218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7218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11670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5578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6092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205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11875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9768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471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9297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765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765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249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249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7432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2136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1461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1953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800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635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388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247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447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18239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31202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9768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471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9297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765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765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249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249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7432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2136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1461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1953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800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635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388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247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447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18239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18239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11670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5578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6092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205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11875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12963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2788</v>
      </c>
      <c r="D13" s="188">
        <v>2911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278</v>
      </c>
      <c r="D14" s="188">
        <v>297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13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125</v>
      </c>
      <c r="D17" s="188">
        <v>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314+3415</f>
        <v>3729</v>
      </c>
      <c r="D19" s="188">
        <v>3821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7027</v>
      </c>
      <c r="D20" s="567">
        <f>SUM(D12:D19)</f>
        <v>7310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2084</v>
      </c>
      <c r="H22" s="583">
        <f>SUM(H23:H25)</f>
        <v>1990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894</v>
      </c>
      <c r="H23" s="188">
        <v>800</v>
      </c>
    </row>
    <row r="24" spans="1:13" ht="15.75">
      <c r="A24" s="84" t="s">
        <v>67</v>
      </c>
      <c r="B24" s="86" t="s">
        <v>68</v>
      </c>
      <c r="C24" s="188">
        <v>6711</v>
      </c>
      <c r="D24" s="188">
        <v>6687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8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35174</v>
      </c>
      <c r="H26" s="567">
        <f>H20+H21+H22</f>
        <v>35080</v>
      </c>
      <c r="M26" s="92"/>
    </row>
    <row r="27" spans="1:8" ht="15.75">
      <c r="A27" s="84" t="s">
        <v>79</v>
      </c>
      <c r="B27" s="86" t="s">
        <v>80</v>
      </c>
      <c r="C27" s="188">
        <v>12377</v>
      </c>
      <c r="D27" s="188">
        <v>12018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19096</v>
      </c>
      <c r="D28" s="567">
        <f>SUM(D24:D27)</f>
        <v>18717</v>
      </c>
      <c r="E28" s="193" t="s">
        <v>84</v>
      </c>
      <c r="F28" s="87" t="s">
        <v>85</v>
      </c>
      <c r="G28" s="564">
        <f>SUM(G29:G31)</f>
        <v>-16547</v>
      </c>
      <c r="H28" s="565">
        <f>SUM(H29:H31)</f>
        <v>-12516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958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-17505</v>
      </c>
      <c r="H30" s="188">
        <v>-13568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-579</v>
      </c>
      <c r="H33" s="188">
        <v>-3937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-17126</v>
      </c>
      <c r="H34" s="567">
        <f>H28+H32+H33</f>
        <v>-16453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22830</v>
      </c>
      <c r="H37" s="569">
        <f>H26+H18+H34</f>
        <v>23409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886</v>
      </c>
      <c r="H40" s="552">
        <v>958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11670</v>
      </c>
      <c r="H44" s="188">
        <v>5388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205</v>
      </c>
      <c r="H49" s="188">
        <v>300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11875</v>
      </c>
      <c r="H50" s="565">
        <f>SUM(H44:H49)</f>
        <v>5688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1088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518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33381</v>
      </c>
      <c r="D56" s="571">
        <f>D20+D21+D22+D28+D33+D46+D52+D54+D55</f>
        <v>33285</v>
      </c>
      <c r="E56" s="94" t="s">
        <v>825</v>
      </c>
      <c r="F56" s="93" t="s">
        <v>172</v>
      </c>
      <c r="G56" s="568">
        <f>G50+G52+G53+G54+G55</f>
        <v>12963</v>
      </c>
      <c r="H56" s="569">
        <f>H50+H52+H53+H54+H55</f>
        <v>6776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8</v>
      </c>
      <c r="E59" s="192" t="s">
        <v>180</v>
      </c>
      <c r="F59" s="473" t="s">
        <v>181</v>
      </c>
      <c r="G59" s="188">
        <v>765</v>
      </c>
      <c r="H59" s="188">
        <v>905</v>
      </c>
    </row>
    <row r="60" spans="1:13" ht="15.75">
      <c r="A60" s="84" t="s">
        <v>178</v>
      </c>
      <c r="B60" s="86" t="s">
        <v>179</v>
      </c>
      <c r="C60" s="188">
        <v>16</v>
      </c>
      <c r="D60" s="188"/>
      <c r="E60" s="84" t="s">
        <v>184</v>
      </c>
      <c r="F60" s="87" t="s">
        <v>185</v>
      </c>
      <c r="G60" s="188">
        <v>249</v>
      </c>
      <c r="H60" s="188">
        <v>443</v>
      </c>
      <c r="M60" s="92"/>
    </row>
    <row r="61" spans="1:8" ht="15.75">
      <c r="A61" s="84" t="s">
        <v>182</v>
      </c>
      <c r="B61" s="86" t="s">
        <v>183</v>
      </c>
      <c r="C61" s="188">
        <v>37</v>
      </c>
      <c r="D61" s="188">
        <v>38</v>
      </c>
      <c r="E61" s="191" t="s">
        <v>188</v>
      </c>
      <c r="F61" s="87" t="s">
        <v>189</v>
      </c>
      <c r="G61" s="564">
        <f>SUM(G62:G68)</f>
        <v>17200</v>
      </c>
      <c r="H61" s="565">
        <f>SUM(H62:H68)</f>
        <v>23172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9768</v>
      </c>
      <c r="H62" s="188">
        <v>16501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2136</v>
      </c>
      <c r="H63" s="188">
        <v>631</v>
      </c>
    </row>
    <row r="64" spans="1:13" ht="15.75">
      <c r="A64" s="84" t="s">
        <v>194</v>
      </c>
      <c r="B64" s="86" t="s">
        <v>195</v>
      </c>
      <c r="C64" s="188"/>
      <c r="D64" s="188">
        <v>20</v>
      </c>
      <c r="E64" s="84" t="s">
        <v>199</v>
      </c>
      <c r="F64" s="87" t="s">
        <v>200</v>
      </c>
      <c r="G64" s="188">
        <v>1461</v>
      </c>
      <c r="H64" s="188">
        <v>2481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62</v>
      </c>
      <c r="D65" s="567">
        <f>SUM(D59:D64)</f>
        <v>66</v>
      </c>
      <c r="E65" s="84" t="s">
        <v>201</v>
      </c>
      <c r="F65" s="87" t="s">
        <v>202</v>
      </c>
      <c r="G65" s="188">
        <v>1953</v>
      </c>
      <c r="H65" s="188">
        <v>1519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800</v>
      </c>
      <c r="H66" s="188">
        <v>799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447</v>
      </c>
      <c r="H67" s="188">
        <v>428</v>
      </c>
    </row>
    <row r="68" spans="1:8" ht="15.75">
      <c r="A68" s="84" t="s">
        <v>206</v>
      </c>
      <c r="B68" s="86" t="s">
        <v>207</v>
      </c>
      <c r="C68" s="188">
        <v>194</v>
      </c>
      <c r="D68" s="188">
        <v>694</v>
      </c>
      <c r="E68" s="84" t="s">
        <v>212</v>
      </c>
      <c r="F68" s="87" t="s">
        <v>213</v>
      </c>
      <c r="G68" s="188">
        <v>635</v>
      </c>
      <c r="H68" s="188">
        <f>804+9</f>
        <v>813</v>
      </c>
    </row>
    <row r="69" spans="1:8" ht="15.75">
      <c r="A69" s="84" t="s">
        <v>210</v>
      </c>
      <c r="B69" s="86" t="s">
        <v>211</v>
      </c>
      <c r="C69" s="188">
        <v>2786</v>
      </c>
      <c r="D69" s="188">
        <v>2535</v>
      </c>
      <c r="E69" s="192" t="s">
        <v>79</v>
      </c>
      <c r="F69" s="87" t="s">
        <v>216</v>
      </c>
      <c r="G69" s="188">
        <v>25</v>
      </c>
      <c r="H69" s="188">
        <v>77</v>
      </c>
    </row>
    <row r="70" spans="1:8" ht="15.75">
      <c r="A70" s="84" t="s">
        <v>214</v>
      </c>
      <c r="B70" s="86" t="s">
        <v>215</v>
      </c>
      <c r="C70" s="188">
        <v>19</v>
      </c>
      <c r="D70" s="188">
        <v>101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350</v>
      </c>
      <c r="D71" s="188">
        <v>247</v>
      </c>
      <c r="E71" s="461" t="s">
        <v>47</v>
      </c>
      <c r="F71" s="89" t="s">
        <v>223</v>
      </c>
      <c r="G71" s="566">
        <f>G59+G60+G61+G69+G70</f>
        <v>18239</v>
      </c>
      <c r="H71" s="567">
        <f>H59+H60+H61+H69+H70</f>
        <v>24597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36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3805</v>
      </c>
      <c r="D75" s="188">
        <v>4470</v>
      </c>
      <c r="E75" s="472" t="s">
        <v>160</v>
      </c>
      <c r="F75" s="89" t="s">
        <v>233</v>
      </c>
      <c r="G75" s="465">
        <v>1011</v>
      </c>
      <c r="H75" s="466">
        <v>1026</v>
      </c>
    </row>
    <row r="76" spans="1:8" ht="15.75">
      <c r="A76" s="469" t="s">
        <v>77</v>
      </c>
      <c r="B76" s="90" t="s">
        <v>232</v>
      </c>
      <c r="C76" s="566">
        <f>SUM(C68:C75)</f>
        <v>7218</v>
      </c>
      <c r="D76" s="567">
        <f>SUM(D68:D75)</f>
        <v>8080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159</v>
      </c>
      <c r="H77" s="466">
        <v>154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19409</v>
      </c>
      <c r="H79" s="569">
        <f>H71+H73+H75+H77</f>
        <v>25777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14218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14218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20</v>
      </c>
      <c r="D88" s="188">
        <v>54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708</v>
      </c>
      <c r="D89" s="188">
        <v>728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728</v>
      </c>
      <c r="D92" s="567">
        <f>SUM(D88:D91)</f>
        <v>782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481</v>
      </c>
      <c r="D93" s="465">
        <v>489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22707</v>
      </c>
      <c r="D94" s="571">
        <f>D65+D76+D85+D92+D93</f>
        <v>23635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56088</v>
      </c>
      <c r="D95" s="573">
        <f>D94+D56</f>
        <v>56920</v>
      </c>
      <c r="E95" s="220" t="s">
        <v>916</v>
      </c>
      <c r="F95" s="476" t="s">
        <v>268</v>
      </c>
      <c r="G95" s="572">
        <f>G37+G40+G56+G79</f>
        <v>56088</v>
      </c>
      <c r="H95" s="573">
        <f>H37+H40+H56+H79</f>
        <v>56920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44523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16" sqref="G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516</v>
      </c>
      <c r="D12" s="307">
        <v>676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5705</v>
      </c>
      <c r="D13" s="307">
        <v>5706</v>
      </c>
      <c r="E13" s="185" t="s">
        <v>281</v>
      </c>
      <c r="F13" s="231" t="s">
        <v>282</v>
      </c>
      <c r="G13" s="307">
        <v>16</v>
      </c>
      <c r="H13" s="307">
        <v>1</v>
      </c>
    </row>
    <row r="14" spans="1:8" ht="15.75">
      <c r="A14" s="185" t="s">
        <v>283</v>
      </c>
      <c r="B14" s="181" t="s">
        <v>284</v>
      </c>
      <c r="C14" s="307">
        <v>437</v>
      </c>
      <c r="D14" s="307">
        <v>573</v>
      </c>
      <c r="E14" s="236" t="s">
        <v>285</v>
      </c>
      <c r="F14" s="231" t="s">
        <v>286</v>
      </c>
      <c r="G14" s="307">
        <v>12121</v>
      </c>
      <c r="H14" s="307">
        <v>10945</v>
      </c>
    </row>
    <row r="15" spans="1:8" ht="15.75">
      <c r="A15" s="185" t="s">
        <v>287</v>
      </c>
      <c r="B15" s="181" t="s">
        <v>288</v>
      </c>
      <c r="C15" s="307">
        <v>5592</v>
      </c>
      <c r="D15" s="307">
        <v>5753</v>
      </c>
      <c r="E15" s="236" t="s">
        <v>79</v>
      </c>
      <c r="F15" s="231" t="s">
        <v>289</v>
      </c>
      <c r="G15" s="307">
        <v>44</v>
      </c>
      <c r="H15" s="307">
        <v>99</v>
      </c>
    </row>
    <row r="16" spans="1:8" ht="15.75">
      <c r="A16" s="185" t="s">
        <v>290</v>
      </c>
      <c r="B16" s="181" t="s">
        <v>291</v>
      </c>
      <c r="C16" s="307">
        <v>924</v>
      </c>
      <c r="D16" s="307">
        <v>964</v>
      </c>
      <c r="E16" s="227" t="s">
        <v>52</v>
      </c>
      <c r="F16" s="255" t="s">
        <v>292</v>
      </c>
      <c r="G16" s="597">
        <f>SUM(G12:G15)</f>
        <v>12181</v>
      </c>
      <c r="H16" s="598">
        <f>SUM(H12:H15)</f>
        <v>11045</v>
      </c>
    </row>
    <row r="17" spans="1:8" ht="31.5">
      <c r="A17" s="185" t="s">
        <v>293</v>
      </c>
      <c r="B17" s="181" t="s">
        <v>294</v>
      </c>
      <c r="C17" s="307">
        <v>15</v>
      </c>
      <c r="D17" s="307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-16</v>
      </c>
      <c r="D18" s="307"/>
      <c r="E18" s="225" t="s">
        <v>297</v>
      </c>
      <c r="F18" s="229" t="s">
        <v>298</v>
      </c>
      <c r="G18" s="608">
        <v>1327</v>
      </c>
      <c r="H18" s="608">
        <v>534</v>
      </c>
    </row>
    <row r="19" spans="1:8" ht="15.75">
      <c r="A19" s="185" t="s">
        <v>299</v>
      </c>
      <c r="B19" s="181" t="s">
        <v>300</v>
      </c>
      <c r="C19" s="307">
        <v>216</v>
      </c>
      <c r="D19" s="307">
        <v>656</v>
      </c>
      <c r="E19" s="185" t="s">
        <v>301</v>
      </c>
      <c r="F19" s="228" t="s">
        <v>302</v>
      </c>
      <c r="G19" s="307">
        <v>1327</v>
      </c>
      <c r="H19" s="307">
        <v>52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13389</v>
      </c>
      <c r="D22" s="598">
        <f>SUM(D12:D18)+D19</f>
        <v>14329</v>
      </c>
      <c r="E22" s="185" t="s">
        <v>309</v>
      </c>
      <c r="F22" s="228" t="s">
        <v>310</v>
      </c>
      <c r="G22" s="307">
        <v>30</v>
      </c>
      <c r="H22" s="307">
        <v>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837</v>
      </c>
      <c r="D25" s="307">
        <v>644</v>
      </c>
      <c r="E25" s="185" t="s">
        <v>318</v>
      </c>
      <c r="F25" s="228" t="s">
        <v>319</v>
      </c>
      <c r="G25" s="307"/>
      <c r="H25" s="307">
        <v>13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91</v>
      </c>
      <c r="H26" s="307">
        <v>18</v>
      </c>
    </row>
    <row r="27" spans="1:8" ht="31.5">
      <c r="A27" s="185" t="s">
        <v>324</v>
      </c>
      <c r="B27" s="228" t="s">
        <v>325</v>
      </c>
      <c r="C27" s="307">
        <v>29</v>
      </c>
      <c r="D27" s="307"/>
      <c r="E27" s="227" t="s">
        <v>104</v>
      </c>
      <c r="F27" s="229" t="s">
        <v>326</v>
      </c>
      <c r="G27" s="597">
        <f>SUM(G22:G26)</f>
        <v>121</v>
      </c>
      <c r="H27" s="598">
        <f>SUM(H22:H26)</f>
        <v>59</v>
      </c>
    </row>
    <row r="28" spans="1:8" ht="15.75">
      <c r="A28" s="185" t="s">
        <v>79</v>
      </c>
      <c r="B28" s="228" t="s">
        <v>327</v>
      </c>
      <c r="C28" s="307">
        <v>25</v>
      </c>
      <c r="D28" s="307">
        <v>14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891</v>
      </c>
      <c r="D29" s="598">
        <f>SUM(D25:D28)</f>
        <v>658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14280</v>
      </c>
      <c r="D31" s="604">
        <f>D29+D22</f>
        <v>14987</v>
      </c>
      <c r="E31" s="242" t="s">
        <v>800</v>
      </c>
      <c r="F31" s="257" t="s">
        <v>331</v>
      </c>
      <c r="G31" s="244">
        <f>G16+G18+G27</f>
        <v>13629</v>
      </c>
      <c r="H31" s="245">
        <f>H16+H18+H27</f>
        <v>11638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651</v>
      </c>
      <c r="H33" s="598">
        <f>IF((D31-H31)&gt;0,D31-H31,0)</f>
        <v>3349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14280</v>
      </c>
      <c r="D36" s="606">
        <f>D31-D34+D35</f>
        <v>14987</v>
      </c>
      <c r="E36" s="253" t="s">
        <v>346</v>
      </c>
      <c r="F36" s="247" t="s">
        <v>347</v>
      </c>
      <c r="G36" s="258">
        <f>G35-G34+G31</f>
        <v>13629</v>
      </c>
      <c r="H36" s="259">
        <f>H35-H34+H31</f>
        <v>11638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651</v>
      </c>
      <c r="H37" s="245">
        <f>IF((D36-H36)&gt;0,D36-H36,0)</f>
        <v>3349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651</v>
      </c>
      <c r="H42" s="235">
        <f>IF(H37&gt;0,IF(D38+H37&lt;0,0,D38+H37),IF(D37-D38&lt;0,D38-D37,0))</f>
        <v>3349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72</v>
      </c>
      <c r="H43" s="607">
        <v>48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579</v>
      </c>
      <c r="H44" s="259">
        <f>IF(D42=0,IF(H42-H43&gt;0,H42-H43+D43,0),IF(D42-D43&lt;0,D43-D42+H43,0))</f>
        <v>3301</v>
      </c>
    </row>
    <row r="45" spans="1:8" ht="16.5" thickBot="1">
      <c r="A45" s="261" t="s">
        <v>371</v>
      </c>
      <c r="B45" s="262" t="s">
        <v>372</v>
      </c>
      <c r="C45" s="599">
        <f>C36+C38+C42</f>
        <v>14280</v>
      </c>
      <c r="D45" s="600">
        <f>D36+D38+D42</f>
        <v>14987</v>
      </c>
      <c r="E45" s="261" t="s">
        <v>373</v>
      </c>
      <c r="F45" s="263" t="s">
        <v>374</v>
      </c>
      <c r="G45" s="599">
        <f>G42+G36</f>
        <v>14280</v>
      </c>
      <c r="H45" s="600">
        <f>H42+H36</f>
        <v>14987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44523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4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14930</v>
      </c>
      <c r="D11" s="188">
        <v>13359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-8289</v>
      </c>
      <c r="D12" s="188">
        <v>-6515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-6149</v>
      </c>
      <c r="D14" s="188">
        <v>-6535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-1966</v>
      </c>
      <c r="D15" s="188">
        <v>-1839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-27</v>
      </c>
      <c r="D16" s="188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</v>
      </c>
      <c r="D20" s="188">
        <v>-44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-1547</v>
      </c>
      <c r="D21" s="627">
        <f>SUM(D11:D20)</f>
        <v>-1588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-39-519</f>
        <v>-558</v>
      </c>
      <c r="D23" s="188">
        <f>-26-391</f>
        <v>-417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-90</v>
      </c>
      <c r="D25" s="188">
        <v>-41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70</v>
      </c>
      <c r="D26" s="188">
        <v>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109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-440</v>
      </c>
      <c r="D28" s="188">
        <v>-210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967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-909</v>
      </c>
      <c r="D33" s="627">
        <f>SUM(D23:D32)</f>
        <v>333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1767</v>
      </c>
      <c r="D37" s="188">
        <v>1684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-961</v>
      </c>
      <c r="D38" s="188">
        <v>-158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-122</v>
      </c>
      <c r="D39" s="188">
        <v>-60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</v>
      </c>
      <c r="D40" s="188">
        <v>-21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-12+1774</f>
        <v>1762</v>
      </c>
      <c r="D42" s="188">
        <f>758-1004</f>
        <v>-246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2402</v>
      </c>
      <c r="D43" s="629">
        <f>SUM(D35:D42)</f>
        <v>1199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-54</v>
      </c>
      <c r="D44" s="298">
        <f>D43+D33+D21</f>
        <v>-56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782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728</v>
      </c>
      <c r="D46" s="302">
        <f>D45+D44</f>
        <v>468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728</v>
      </c>
      <c r="D47" s="289">
        <v>468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44523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800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-17505</v>
      </c>
      <c r="K13" s="554"/>
      <c r="L13" s="553">
        <f>SUM(C13:K13)</f>
        <v>23409</v>
      </c>
      <c r="M13" s="555">
        <f>'1-Баланс'!H40</f>
        <v>958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800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-17505</v>
      </c>
      <c r="K17" s="621">
        <f t="shared" si="2"/>
        <v>0</v>
      </c>
      <c r="L17" s="553">
        <f t="shared" si="1"/>
        <v>23409</v>
      </c>
      <c r="M17" s="622">
        <f t="shared" si="2"/>
        <v>958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-579</v>
      </c>
      <c r="K18" s="554"/>
      <c r="L18" s="553">
        <f t="shared" si="1"/>
        <v>-579</v>
      </c>
      <c r="M18" s="607">
        <v>-72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94</v>
      </c>
      <c r="G19" s="159">
        <f t="shared" si="3"/>
        <v>0</v>
      </c>
      <c r="H19" s="159">
        <f t="shared" si="3"/>
        <v>0</v>
      </c>
      <c r="I19" s="159">
        <f t="shared" si="3"/>
        <v>-94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94</v>
      </c>
      <c r="G21" s="307"/>
      <c r="H21" s="307"/>
      <c r="I21" s="307">
        <v>-94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894</v>
      </c>
      <c r="G31" s="621">
        <f t="shared" si="6"/>
        <v>0</v>
      </c>
      <c r="H31" s="621">
        <f t="shared" si="6"/>
        <v>1190</v>
      </c>
      <c r="I31" s="621">
        <f t="shared" si="6"/>
        <v>958</v>
      </c>
      <c r="J31" s="621">
        <f t="shared" si="6"/>
        <v>-18084</v>
      </c>
      <c r="K31" s="621">
        <f t="shared" si="6"/>
        <v>0</v>
      </c>
      <c r="L31" s="553">
        <f t="shared" si="1"/>
        <v>22830</v>
      </c>
      <c r="M31" s="622">
        <f t="shared" si="6"/>
        <v>886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894</v>
      </c>
      <c r="G34" s="556">
        <f t="shared" si="7"/>
        <v>0</v>
      </c>
      <c r="H34" s="556">
        <f t="shared" si="7"/>
        <v>1190</v>
      </c>
      <c r="I34" s="556">
        <f t="shared" si="7"/>
        <v>958</v>
      </c>
      <c r="J34" s="556">
        <f t="shared" si="7"/>
        <v>-18084</v>
      </c>
      <c r="K34" s="556">
        <f t="shared" si="7"/>
        <v>0</v>
      </c>
      <c r="L34" s="619">
        <f t="shared" si="1"/>
        <v>22830</v>
      </c>
      <c r="M34" s="557">
        <f>M31+M32+M33</f>
        <v>886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44523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6" sqref="F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533</v>
      </c>
      <c r="L12" s="319">
        <v>123</v>
      </c>
      <c r="M12" s="319"/>
      <c r="N12" s="320">
        <f aca="true" t="shared" si="4" ref="N12:N41">K12+L12-M12</f>
        <v>656</v>
      </c>
      <c r="O12" s="319"/>
      <c r="P12" s="319"/>
      <c r="Q12" s="320">
        <f t="shared" si="0"/>
        <v>656</v>
      </c>
      <c r="R12" s="331">
        <f t="shared" si="1"/>
        <v>2788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2439</v>
      </c>
      <c r="E13" s="319">
        <v>33</v>
      </c>
      <c r="F13" s="319"/>
      <c r="G13" s="320">
        <f t="shared" si="2"/>
        <v>2472</v>
      </c>
      <c r="H13" s="319"/>
      <c r="I13" s="319"/>
      <c r="J13" s="320">
        <f t="shared" si="3"/>
        <v>2472</v>
      </c>
      <c r="K13" s="319">
        <v>2142</v>
      </c>
      <c r="L13" s="319">
        <v>54</v>
      </c>
      <c r="M13" s="319">
        <v>2</v>
      </c>
      <c r="N13" s="320">
        <f t="shared" si="4"/>
        <v>2194</v>
      </c>
      <c r="O13" s="319"/>
      <c r="P13" s="319"/>
      <c r="Q13" s="320">
        <f t="shared" si="0"/>
        <v>2194</v>
      </c>
      <c r="R13" s="331">
        <f t="shared" si="1"/>
        <v>278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73</v>
      </c>
      <c r="E15" s="319"/>
      <c r="F15" s="319"/>
      <c r="G15" s="320">
        <f t="shared" si="2"/>
        <v>73</v>
      </c>
      <c r="H15" s="319"/>
      <c r="I15" s="319"/>
      <c r="J15" s="320">
        <f t="shared" si="3"/>
        <v>73</v>
      </c>
      <c r="K15" s="319">
        <v>51</v>
      </c>
      <c r="L15" s="319">
        <v>9</v>
      </c>
      <c r="M15" s="319"/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13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463</v>
      </c>
      <c r="E16" s="319"/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298</v>
      </c>
      <c r="L16" s="319">
        <v>38</v>
      </c>
      <c r="M16" s="319">
        <v>-2</v>
      </c>
      <c r="N16" s="320">
        <f t="shared" si="4"/>
        <v>338</v>
      </c>
      <c r="O16" s="319"/>
      <c r="P16" s="319"/>
      <c r="Q16" s="320">
        <f t="shared" si="0"/>
        <v>338</v>
      </c>
      <c r="R16" s="331">
        <f t="shared" si="1"/>
        <v>125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4027</v>
      </c>
      <c r="E18" s="319"/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206</v>
      </c>
      <c r="L18" s="319">
        <v>92</v>
      </c>
      <c r="M18" s="319"/>
      <c r="N18" s="320">
        <f t="shared" si="4"/>
        <v>298</v>
      </c>
      <c r="O18" s="319"/>
      <c r="P18" s="319"/>
      <c r="Q18" s="320">
        <f t="shared" si="0"/>
        <v>298</v>
      </c>
      <c r="R18" s="331">
        <f t="shared" si="1"/>
        <v>3729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10540</v>
      </c>
      <c r="E19" s="321">
        <f>SUM(E11:E18)</f>
        <v>33</v>
      </c>
      <c r="F19" s="321">
        <f>SUM(F11:F18)</f>
        <v>0</v>
      </c>
      <c r="G19" s="320">
        <f t="shared" si="2"/>
        <v>10573</v>
      </c>
      <c r="H19" s="321">
        <f>SUM(H11:H18)</f>
        <v>0</v>
      </c>
      <c r="I19" s="321">
        <f>SUM(I11:I18)</f>
        <v>0</v>
      </c>
      <c r="J19" s="320">
        <f t="shared" si="3"/>
        <v>10573</v>
      </c>
      <c r="K19" s="321">
        <f>SUM(K11:K18)</f>
        <v>3230</v>
      </c>
      <c r="L19" s="321">
        <f>SUM(L11:L18)</f>
        <v>316</v>
      </c>
      <c r="M19" s="321">
        <f>SUM(M11:M18)</f>
        <v>0</v>
      </c>
      <c r="N19" s="320">
        <f t="shared" si="4"/>
        <v>3546</v>
      </c>
      <c r="O19" s="321">
        <f>SUM(O11:O18)</f>
        <v>0</v>
      </c>
      <c r="P19" s="321">
        <f>SUM(P11:P18)</f>
        <v>0</v>
      </c>
      <c r="Q19" s="320">
        <f t="shared" si="0"/>
        <v>3546</v>
      </c>
      <c r="R19" s="331">
        <f t="shared" si="1"/>
        <v>7027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6714</v>
      </c>
      <c r="E23" s="319">
        <v>35</v>
      </c>
      <c r="F23" s="319"/>
      <c r="G23" s="320">
        <f t="shared" si="2"/>
        <v>6749</v>
      </c>
      <c r="H23" s="319"/>
      <c r="I23" s="319"/>
      <c r="J23" s="320">
        <f t="shared" si="3"/>
        <v>6749</v>
      </c>
      <c r="K23" s="319">
        <v>27</v>
      </c>
      <c r="L23" s="319">
        <v>11</v>
      </c>
      <c r="M23" s="319"/>
      <c r="N23" s="320">
        <f t="shared" si="4"/>
        <v>38</v>
      </c>
      <c r="O23" s="319"/>
      <c r="P23" s="319"/>
      <c r="Q23" s="320">
        <f t="shared" si="0"/>
        <v>38</v>
      </c>
      <c r="R23" s="331">
        <f t="shared" si="1"/>
        <v>6711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/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924</v>
      </c>
      <c r="L24" s="319">
        <v>4</v>
      </c>
      <c r="M24" s="319"/>
      <c r="N24" s="320">
        <f t="shared" si="4"/>
        <v>928</v>
      </c>
      <c r="O24" s="319"/>
      <c r="P24" s="319"/>
      <c r="Q24" s="320">
        <f t="shared" si="0"/>
        <v>928</v>
      </c>
      <c r="R24" s="331">
        <f t="shared" si="1"/>
        <v>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12238</v>
      </c>
      <c r="E26" s="319">
        <v>465</v>
      </c>
      <c r="F26" s="319"/>
      <c r="G26" s="320">
        <f t="shared" si="2"/>
        <v>12703</v>
      </c>
      <c r="H26" s="319"/>
      <c r="I26" s="319">
        <v>17</v>
      </c>
      <c r="J26" s="320">
        <f t="shared" si="3"/>
        <v>12686</v>
      </c>
      <c r="K26" s="319">
        <v>213</v>
      </c>
      <c r="L26" s="319">
        <v>106</v>
      </c>
      <c r="M26" s="319"/>
      <c r="N26" s="320">
        <f t="shared" si="4"/>
        <v>319</v>
      </c>
      <c r="O26" s="319"/>
      <c r="P26" s="319">
        <v>10</v>
      </c>
      <c r="Q26" s="320">
        <f t="shared" si="0"/>
        <v>309</v>
      </c>
      <c r="R26" s="331">
        <f t="shared" si="1"/>
        <v>12377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19888</v>
      </c>
      <c r="E27" s="323">
        <f aca="true" t="shared" si="5" ref="E27:P27">SUM(E23:E26)</f>
        <v>500</v>
      </c>
      <c r="F27" s="323">
        <f t="shared" si="5"/>
        <v>0</v>
      </c>
      <c r="G27" s="324">
        <f t="shared" si="2"/>
        <v>20388</v>
      </c>
      <c r="H27" s="323">
        <f t="shared" si="5"/>
        <v>0</v>
      </c>
      <c r="I27" s="323">
        <f t="shared" si="5"/>
        <v>17</v>
      </c>
      <c r="J27" s="324">
        <f t="shared" si="3"/>
        <v>20371</v>
      </c>
      <c r="K27" s="323">
        <f t="shared" si="5"/>
        <v>1164</v>
      </c>
      <c r="L27" s="323">
        <f t="shared" si="5"/>
        <v>121</v>
      </c>
      <c r="M27" s="323">
        <f t="shared" si="5"/>
        <v>0</v>
      </c>
      <c r="N27" s="324">
        <f t="shared" si="4"/>
        <v>1285</v>
      </c>
      <c r="O27" s="323">
        <f t="shared" si="5"/>
        <v>0</v>
      </c>
      <c r="P27" s="323">
        <f t="shared" si="5"/>
        <v>10</v>
      </c>
      <c r="Q27" s="324">
        <f t="shared" si="0"/>
        <v>1275</v>
      </c>
      <c r="R27" s="334">
        <f t="shared" si="1"/>
        <v>19096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37168</v>
      </c>
      <c r="E42" s="340">
        <f>E19+E20+E21+E27+E40+E41</f>
        <v>533</v>
      </c>
      <c r="F42" s="340">
        <f aca="true" t="shared" si="11" ref="F42:R42">F19+F20+F21+F27+F40+F41</f>
        <v>0</v>
      </c>
      <c r="G42" s="340">
        <f t="shared" si="11"/>
        <v>37701</v>
      </c>
      <c r="H42" s="340">
        <f t="shared" si="11"/>
        <v>0</v>
      </c>
      <c r="I42" s="340">
        <f t="shared" si="11"/>
        <v>17</v>
      </c>
      <c r="J42" s="340">
        <f t="shared" si="11"/>
        <v>37684</v>
      </c>
      <c r="K42" s="340">
        <f t="shared" si="11"/>
        <v>4394</v>
      </c>
      <c r="L42" s="340">
        <f t="shared" si="11"/>
        <v>437</v>
      </c>
      <c r="M42" s="340">
        <f t="shared" si="11"/>
        <v>0</v>
      </c>
      <c r="N42" s="340">
        <f t="shared" si="11"/>
        <v>4831</v>
      </c>
      <c r="O42" s="340">
        <f t="shared" si="11"/>
        <v>0</v>
      </c>
      <c r="P42" s="340">
        <f t="shared" si="11"/>
        <v>10</v>
      </c>
      <c r="Q42" s="340">
        <f t="shared" si="11"/>
        <v>4821</v>
      </c>
      <c r="R42" s="341">
        <f t="shared" si="11"/>
        <v>32863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44523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4">
      <selection activeCell="D88" sqref="D88: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194</v>
      </c>
      <c r="D26" s="353">
        <f>SUM(D27:D29)</f>
        <v>194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194</v>
      </c>
      <c r="D28" s="359">
        <v>194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2786</v>
      </c>
      <c r="D30" s="359">
        <v>2786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</v>
      </c>
      <c r="D31" s="359">
        <v>19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350</v>
      </c>
      <c r="D32" s="359">
        <v>350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36</v>
      </c>
      <c r="D35" s="353">
        <f>SUM(D36:D39)</f>
        <v>36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27</v>
      </c>
      <c r="D36" s="359">
        <v>27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9</v>
      </c>
      <c r="D37" s="359">
        <v>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3805</v>
      </c>
      <c r="D40" s="353">
        <f>SUM(D41:D44)</f>
        <v>3805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3805</v>
      </c>
      <c r="D44" s="359">
        <v>3805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7218</v>
      </c>
      <c r="D45" s="429">
        <f>D26+D30+D31+D33+D32+D34+D35+D40</f>
        <v>7218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7736</v>
      </c>
      <c r="D46" s="435">
        <f>D45+D23+D21+D11</f>
        <v>7218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11670</v>
      </c>
      <c r="D54" s="129">
        <f>SUM(D55:D57)</f>
        <v>0</v>
      </c>
      <c r="E54" s="127">
        <f>C54-D54</f>
        <v>11670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5578</v>
      </c>
      <c r="D55" s="188"/>
      <c r="E55" s="127">
        <f>C55-D55</f>
        <v>5578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6092</v>
      </c>
      <c r="D57" s="188"/>
      <c r="E57" s="127">
        <f t="shared" si="1"/>
        <v>6092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205</v>
      </c>
      <c r="D66" s="188"/>
      <c r="E66" s="127">
        <f t="shared" si="1"/>
        <v>205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11875</v>
      </c>
      <c r="D68" s="426">
        <f>D54+D58+D63+D64+D65+D66</f>
        <v>0</v>
      </c>
      <c r="E68" s="427">
        <f t="shared" si="1"/>
        <v>11875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9768</v>
      </c>
      <c r="D73" s="128">
        <f>SUM(D74:D76)</f>
        <v>9768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471</v>
      </c>
      <c r="D74" s="188">
        <v>471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9297</v>
      </c>
      <c r="D76" s="188">
        <v>9297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765</v>
      </c>
      <c r="D77" s="129">
        <f>D78+D80</f>
        <v>765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765</v>
      </c>
      <c r="D78" s="188">
        <v>765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249</v>
      </c>
      <c r="D82" s="129">
        <f>SUM(D83:D86)</f>
        <v>249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249</v>
      </c>
      <c r="D86" s="188">
        <v>249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7432</v>
      </c>
      <c r="D87" s="125">
        <f>SUM(D88:D92)+D96</f>
        <v>7432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2136</v>
      </c>
      <c r="D88" s="188">
        <v>2136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1461</v>
      </c>
      <c r="D89" s="188">
        <v>1461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1953</v>
      </c>
      <c r="D90" s="188">
        <v>1953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800</v>
      </c>
      <c r="D91" s="188">
        <v>800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635</v>
      </c>
      <c r="D92" s="129">
        <f>SUM(D93:D95)</f>
        <v>635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388</v>
      </c>
      <c r="D94" s="188">
        <v>388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247</v>
      </c>
      <c r="D95" s="188">
        <v>247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447</v>
      </c>
      <c r="D96" s="188">
        <v>447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25</v>
      </c>
      <c r="D97" s="188">
        <v>25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18239</v>
      </c>
      <c r="D98" s="424">
        <f>D87+D82+D77+D73+D97</f>
        <v>18239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31202</v>
      </c>
      <c r="D99" s="418">
        <f>D98+D70+D68</f>
        <v>18239</v>
      </c>
      <c r="E99" s="418">
        <f>E98+E70+E68</f>
        <v>12963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44523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44523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30.09.2021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56088</v>
      </c>
      <c r="D6" s="642">
        <f aca="true" t="shared" si="0" ref="D6:D15">C6-E6</f>
        <v>0</v>
      </c>
      <c r="E6" s="641">
        <f>'1-Баланс'!G95</f>
        <v>56088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22830</v>
      </c>
      <c r="D7" s="642">
        <f t="shared" si="0"/>
        <v>18048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-579</v>
      </c>
      <c r="D8" s="642">
        <f t="shared" si="0"/>
        <v>0</v>
      </c>
      <c r="E8" s="641">
        <f>ABS('2-Отчет за доходите'!C44)-ABS('2-Отчет за доходите'!G44)</f>
        <v>-579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782</v>
      </c>
      <c r="D9" s="642">
        <f t="shared" si="0"/>
        <v>0</v>
      </c>
      <c r="E9" s="641">
        <f>'3-Отчет за паричния поток'!C45</f>
        <v>782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728</v>
      </c>
      <c r="D10" s="642">
        <f t="shared" si="0"/>
        <v>0</v>
      </c>
      <c r="E10" s="641">
        <f>'3-Отчет за паричния поток'!C46</f>
        <v>728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22830</v>
      </c>
      <c r="D11" s="642">
        <f t="shared" si="0"/>
        <v>0</v>
      </c>
      <c r="E11" s="641">
        <f>'4-Отчет за собствения капитал'!L34</f>
        <v>22830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2021-11-29T09:57:22Z</dcterms:modified>
  <cp:category/>
  <cp:version/>
  <cp:contentType/>
  <cp:contentStatus/>
</cp:coreProperties>
</file>