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<sst xmlns="http://schemas.openxmlformats.org/spreadsheetml/2006/main" count="4188" uniqueCount="979">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</sst>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44159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-0.10513643659711075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-0.020508271147523873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-0.14244291409931134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-0.014661443760492445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0.8460764587525151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3.8875950570342206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3.6813212927756656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3.36430608365019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1.594106463878327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0.29882484611080024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0.13945159485170677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0.03305076193359572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0.14397536920106455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0.10292855810483119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0.0011480457130929396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0.14403886554621848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5.030082041932543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15987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1605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548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498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22593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1550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12059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11491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1012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1012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13101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37251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283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439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145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868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699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327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308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1334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5844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2486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3358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7449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211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6437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6708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16359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53610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-544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20422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12106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12106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-786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11320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38326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9766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1309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1310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539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3298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2235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257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460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102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244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371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4208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4208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53610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1095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1162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1053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4015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671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578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118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8683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129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263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8946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8946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-13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-13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8933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899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1376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4086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1115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7476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100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100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7616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1330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47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7569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1377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1364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578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786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8933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8887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-3633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-4672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-90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-942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-450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-100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39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-68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-81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-492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7200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6708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6648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-530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-530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-14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14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-544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-544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12457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12457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-351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12106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12106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-225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-225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-786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225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-786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-786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39252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39252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-786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-14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14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-126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38326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38326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10386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10386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-620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9766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9766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11034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939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4422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495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45863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12106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11538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1026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1026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13162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62327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11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54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68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68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1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1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11045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939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4476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498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45931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49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106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12106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11538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568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1026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1026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13162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62394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47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47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15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15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62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62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11045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939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4476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498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45931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49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106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12059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11491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1011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1011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13100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62332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8487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9184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914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3776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22361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1573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95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24029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552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256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17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152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977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72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1053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1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9039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9440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931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3928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23338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1645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42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99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25081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9039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9440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931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3928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23338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1645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42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99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25081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15987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1605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8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548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498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22593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1550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12059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11491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1012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1012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13101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37251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699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699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327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308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308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1334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1334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699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699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327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308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308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1334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1334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1309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2235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274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1961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539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539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1063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257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460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244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244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102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371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4208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5518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2235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274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1961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539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539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1063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257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460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244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244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102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371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4208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4208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1309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1310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12106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1027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13163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2586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13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5944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47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15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62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100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100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12059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1012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13101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2486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13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5844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C46" sqref="C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15987</v>
      </c>
      <c r="D13" s="188">
        <v>16539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1605</v>
      </c>
      <c r="D14" s="188">
        <v>1850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</v>
      </c>
      <c r="D16" s="188">
        <v>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548</v>
      </c>
      <c r="D17" s="188">
        <v>646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498</v>
      </c>
      <c r="D18" s="188">
        <v>495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22593</v>
      </c>
      <c r="D20" s="567">
        <f>SUM(D12:D19)</f>
        <v>23502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1550</v>
      </c>
      <c r="D21" s="464">
        <v>1622</v>
      </c>
      <c r="E21" s="84" t="s">
        <v>58</v>
      </c>
      <c r="F21" s="87" t="s">
        <v>59</v>
      </c>
      <c r="G21" s="188">
        <v>-544</v>
      </c>
      <c r="H21" s="188">
        <v>-530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7</v>
      </c>
      <c r="D25" s="187">
        <v>12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20422</v>
      </c>
      <c r="H26" s="567">
        <f>H20+H21+H22</f>
        <v>20436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12</v>
      </c>
      <c r="E28" s="193" t="s">
        <v>84</v>
      </c>
      <c r="F28" s="87" t="s">
        <v>85</v>
      </c>
      <c r="G28" s="564">
        <f>SUM(G29:G31)</f>
        <v>12106</v>
      </c>
      <c r="H28" s="565">
        <f>SUM(H29:H31)</f>
        <v>12457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12106</v>
      </c>
      <c r="H29" s="187">
        <v>12457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-786</v>
      </c>
      <c r="H33" s="187">
        <v>-225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11320</v>
      </c>
      <c r="H34" s="567">
        <f>H28+H32+H33</f>
        <v>12232</v>
      </c>
    </row>
    <row r="35" spans="1:8" ht="15.75">
      <c r="A35" s="84" t="s">
        <v>106</v>
      </c>
      <c r="B35" s="88" t="s">
        <v>107</v>
      </c>
      <c r="C35" s="564">
        <f>SUM(C36:C39)</f>
        <v>12059</v>
      </c>
      <c r="D35" s="565">
        <f>SUM(D36:D39)</f>
        <v>12106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38326</v>
      </c>
      <c r="H37" s="569">
        <f>H26+H18+H34</f>
        <v>39252</v>
      </c>
    </row>
    <row r="38" spans="1:13" ht="15.75">
      <c r="A38" s="84" t="s">
        <v>113</v>
      </c>
      <c r="B38" s="86" t="s">
        <v>114</v>
      </c>
      <c r="C38" s="188">
        <v>11491</v>
      </c>
      <c r="D38" s="188">
        <v>11538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1012</v>
      </c>
      <c r="D40" s="565">
        <f>D41+D42+D44</f>
        <v>1026</v>
      </c>
      <c r="E40" s="206" t="s">
        <v>119</v>
      </c>
      <c r="F40" s="203" t="s">
        <v>120</v>
      </c>
      <c r="G40" s="551">
        <v>9766</v>
      </c>
      <c r="H40" s="552">
        <v>10386</v>
      </c>
      <c r="M40" s="92"/>
    </row>
    <row r="41" spans="1:8" ht="16.5" thickBot="1">
      <c r="A41" s="84" t="s">
        <v>121</v>
      </c>
      <c r="B41" s="86" t="s">
        <v>122</v>
      </c>
      <c r="C41" s="188">
        <v>1012</v>
      </c>
      <c r="D41" s="187">
        <v>1026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13101</v>
      </c>
      <c r="D46" s="567">
        <f>D35+D40+D45</f>
        <v>13162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1309</v>
      </c>
      <c r="H54" s="187">
        <v>1343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37251</v>
      </c>
      <c r="D56" s="571">
        <f>D20+D21+D22+D28+D33+D46+D52+D54+D55</f>
        <v>38298</v>
      </c>
      <c r="E56" s="94" t="s">
        <v>825</v>
      </c>
      <c r="F56" s="93" t="s">
        <v>172</v>
      </c>
      <c r="G56" s="568">
        <f>G50+G52+G53+G54+G55</f>
        <v>1310</v>
      </c>
      <c r="H56" s="569">
        <f>H50+H52+H53+H54+H55</f>
        <v>1345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283</v>
      </c>
      <c r="D59" s="188">
        <v>280</v>
      </c>
      <c r="E59" s="192" t="s">
        <v>180</v>
      </c>
      <c r="F59" s="473" t="s">
        <v>181</v>
      </c>
      <c r="G59" s="188">
        <v>539</v>
      </c>
      <c r="H59" s="187">
        <v>548</v>
      </c>
    </row>
    <row r="60" spans="1:13" ht="15.75">
      <c r="A60" s="84" t="s">
        <v>178</v>
      </c>
      <c r="B60" s="86" t="s">
        <v>179</v>
      </c>
      <c r="C60" s="188">
        <v>439</v>
      </c>
      <c r="D60" s="188">
        <v>434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145</v>
      </c>
      <c r="D61" s="188">
        <v>160</v>
      </c>
      <c r="E61" s="191" t="s">
        <v>188</v>
      </c>
      <c r="F61" s="87" t="s">
        <v>189</v>
      </c>
      <c r="G61" s="564">
        <f>SUM(G62:G68)</f>
        <v>3298</v>
      </c>
      <c r="H61" s="565">
        <f>SUM(H62:H68)</f>
        <v>3484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1</v>
      </c>
      <c r="E62" s="191" t="s">
        <v>192</v>
      </c>
      <c r="F62" s="87" t="s">
        <v>193</v>
      </c>
      <c r="G62" s="188">
        <v>2235</v>
      </c>
      <c r="H62" s="188">
        <v>2203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257</v>
      </c>
      <c r="H64" s="188">
        <v>555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868</v>
      </c>
      <c r="D65" s="567">
        <f>SUM(D59:D64)</f>
        <v>875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460</v>
      </c>
      <c r="H66" s="188">
        <v>421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102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699</v>
      </c>
      <c r="D68" s="188">
        <v>663</v>
      </c>
      <c r="E68" s="84" t="s">
        <v>212</v>
      </c>
      <c r="F68" s="87" t="s">
        <v>213</v>
      </c>
      <c r="G68" s="188">
        <v>244</v>
      </c>
      <c r="H68" s="188">
        <v>206</v>
      </c>
    </row>
    <row r="69" spans="1:8" ht="15.75">
      <c r="A69" s="84" t="s">
        <v>210</v>
      </c>
      <c r="B69" s="86" t="s">
        <v>211</v>
      </c>
      <c r="C69" s="188">
        <v>327</v>
      </c>
      <c r="D69" s="188">
        <v>430</v>
      </c>
      <c r="E69" s="192" t="s">
        <v>79</v>
      </c>
      <c r="F69" s="87" t="s">
        <v>216</v>
      </c>
      <c r="G69" s="188">
        <v>371</v>
      </c>
      <c r="H69" s="188">
        <v>422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4208</v>
      </c>
      <c r="H71" s="567">
        <f>H59+H60+H61+H69+H70</f>
        <v>4454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308</v>
      </c>
      <c r="D75" s="188">
        <v>177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1334</v>
      </c>
      <c r="D76" s="567">
        <f>SUM(D68:D75)</f>
        <v>1270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5844</v>
      </c>
      <c r="D79" s="565">
        <f>SUM(D80:D82)</f>
        <v>6239</v>
      </c>
      <c r="E79" s="196" t="s">
        <v>824</v>
      </c>
      <c r="F79" s="93" t="s">
        <v>241</v>
      </c>
      <c r="G79" s="568">
        <f>G71+G73+G75+G77</f>
        <v>4208</v>
      </c>
      <c r="H79" s="569">
        <f>H71+H73+H75+H77</f>
        <v>4454</v>
      </c>
    </row>
    <row r="80" spans="1:8" ht="15.75">
      <c r="A80" s="84" t="s">
        <v>239</v>
      </c>
      <c r="B80" s="86" t="s">
        <v>240</v>
      </c>
      <c r="C80" s="188">
        <v>2486</v>
      </c>
      <c r="D80" s="188">
        <v>2586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3358</v>
      </c>
      <c r="D82" s="188">
        <v>3653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1605</v>
      </c>
      <c r="D84" s="188">
        <v>1555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7449</v>
      </c>
      <c r="D85" s="567">
        <f>D84+D83+D79</f>
        <v>7794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211</v>
      </c>
      <c r="D88" s="188">
        <v>160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6437</v>
      </c>
      <c r="D89" s="188">
        <v>6980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60</v>
      </c>
      <c r="D90" s="188">
        <v>60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6708</v>
      </c>
      <c r="D92" s="567">
        <f>SUM(D88:D91)</f>
        <v>7200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16359</v>
      </c>
      <c r="D94" s="571">
        <f>D65+D76+D85+D92+D93</f>
        <v>17139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53610</v>
      </c>
      <c r="D95" s="573">
        <f>D94+D56</f>
        <v>55437</v>
      </c>
      <c r="E95" s="220" t="s">
        <v>916</v>
      </c>
      <c r="F95" s="476" t="s">
        <v>268</v>
      </c>
      <c r="G95" s="572">
        <f>G37+G40+G56+G79</f>
        <v>53610</v>
      </c>
      <c r="H95" s="573">
        <f>H37+H40+H56+H79</f>
        <v>55437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44159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5" sqref="H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1095</v>
      </c>
      <c r="D12" s="308">
        <v>1738</v>
      </c>
      <c r="E12" s="185" t="s">
        <v>277</v>
      </c>
      <c r="F12" s="231" t="s">
        <v>278</v>
      </c>
      <c r="G12" s="307">
        <v>899</v>
      </c>
      <c r="H12" s="308">
        <v>1180</v>
      </c>
    </row>
    <row r="13" spans="1:8" ht="15.75">
      <c r="A13" s="185" t="s">
        <v>279</v>
      </c>
      <c r="B13" s="181" t="s">
        <v>280</v>
      </c>
      <c r="C13" s="307">
        <v>1162</v>
      </c>
      <c r="D13" s="308">
        <v>1828</v>
      </c>
      <c r="E13" s="185" t="s">
        <v>281</v>
      </c>
      <c r="F13" s="231" t="s">
        <v>282</v>
      </c>
      <c r="G13" s="307">
        <v>1376</v>
      </c>
      <c r="H13" s="308">
        <v>3511</v>
      </c>
    </row>
    <row r="14" spans="1:8" ht="15.75">
      <c r="A14" s="185" t="s">
        <v>283</v>
      </c>
      <c r="B14" s="181" t="s">
        <v>284</v>
      </c>
      <c r="C14" s="307">
        <v>1053</v>
      </c>
      <c r="D14" s="308">
        <v>1084</v>
      </c>
      <c r="E14" s="236" t="s">
        <v>285</v>
      </c>
      <c r="F14" s="231" t="s">
        <v>286</v>
      </c>
      <c r="G14" s="307">
        <v>4086</v>
      </c>
      <c r="H14" s="308">
        <v>7103</v>
      </c>
    </row>
    <row r="15" spans="1:8" ht="15.75">
      <c r="A15" s="185" t="s">
        <v>287</v>
      </c>
      <c r="B15" s="181" t="s">
        <v>288</v>
      </c>
      <c r="C15" s="307">
        <v>4015</v>
      </c>
      <c r="D15" s="308">
        <v>5646</v>
      </c>
      <c r="E15" s="236" t="s">
        <v>79</v>
      </c>
      <c r="F15" s="231" t="s">
        <v>289</v>
      </c>
      <c r="G15" s="307">
        <v>1115</v>
      </c>
      <c r="H15" s="308">
        <v>992</v>
      </c>
    </row>
    <row r="16" spans="1:8" ht="15.75">
      <c r="A16" s="185" t="s">
        <v>290</v>
      </c>
      <c r="B16" s="181" t="s">
        <v>291</v>
      </c>
      <c r="C16" s="307">
        <v>671</v>
      </c>
      <c r="D16" s="308">
        <v>1029</v>
      </c>
      <c r="E16" s="227" t="s">
        <v>52</v>
      </c>
      <c r="F16" s="255" t="s">
        <v>292</v>
      </c>
      <c r="G16" s="597">
        <f>SUM(G12:G15)</f>
        <v>7476</v>
      </c>
      <c r="H16" s="598">
        <f>SUM(H12:H15)</f>
        <v>12786</v>
      </c>
    </row>
    <row r="17" spans="1:8" ht="31.5">
      <c r="A17" s="185" t="s">
        <v>293</v>
      </c>
      <c r="B17" s="181" t="s">
        <v>294</v>
      </c>
      <c r="C17" s="307">
        <v>578</v>
      </c>
      <c r="D17" s="308">
        <v>1540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</v>
      </c>
      <c r="D18" s="308">
        <v>87</v>
      </c>
      <c r="E18" s="225" t="s">
        <v>297</v>
      </c>
      <c r="F18" s="229" t="s">
        <v>298</v>
      </c>
      <c r="G18" s="608">
        <v>40</v>
      </c>
      <c r="H18" s="609">
        <v>8</v>
      </c>
    </row>
    <row r="19" spans="1:8" ht="15.75">
      <c r="A19" s="185" t="s">
        <v>299</v>
      </c>
      <c r="B19" s="181" t="s">
        <v>300</v>
      </c>
      <c r="C19" s="307">
        <v>118</v>
      </c>
      <c r="D19" s="308">
        <v>261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8683</v>
      </c>
      <c r="D22" s="598">
        <f>SUM(D12:D18)+D19</f>
        <v>13213</v>
      </c>
      <c r="E22" s="185" t="s">
        <v>309</v>
      </c>
      <c r="F22" s="228" t="s">
        <v>310</v>
      </c>
      <c r="G22" s="307">
        <v>100</v>
      </c>
      <c r="H22" s="308">
        <v>100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44</v>
      </c>
      <c r="D25" s="308">
        <v>27</v>
      </c>
      <c r="E25" s="185" t="s">
        <v>318</v>
      </c>
      <c r="F25" s="228" t="s">
        <v>319</v>
      </c>
      <c r="G25" s="307"/>
      <c r="H25" s="308">
        <v>116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14</v>
      </c>
    </row>
    <row r="27" spans="1:8" ht="31.5">
      <c r="A27" s="185" t="s">
        <v>324</v>
      </c>
      <c r="B27" s="228" t="s">
        <v>325</v>
      </c>
      <c r="C27" s="307">
        <v>90</v>
      </c>
      <c r="D27" s="308"/>
      <c r="E27" s="227" t="s">
        <v>104</v>
      </c>
      <c r="F27" s="229" t="s">
        <v>326</v>
      </c>
      <c r="G27" s="597">
        <f>SUM(G22:G26)</f>
        <v>100</v>
      </c>
      <c r="H27" s="598">
        <f>SUM(H22:H26)</f>
        <v>230</v>
      </c>
    </row>
    <row r="28" spans="1:8" ht="15.75">
      <c r="A28" s="185" t="s">
        <v>79</v>
      </c>
      <c r="B28" s="228" t="s">
        <v>327</v>
      </c>
      <c r="C28" s="307">
        <v>129</v>
      </c>
      <c r="D28" s="308">
        <v>49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263</v>
      </c>
      <c r="D29" s="598">
        <f>SUM(D25:D28)</f>
        <v>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8946</v>
      </c>
      <c r="D31" s="604">
        <f>D29+D22</f>
        <v>13289</v>
      </c>
      <c r="E31" s="242" t="s">
        <v>800</v>
      </c>
      <c r="F31" s="257" t="s">
        <v>331</v>
      </c>
      <c r="G31" s="244">
        <f>G16+G18+G27</f>
        <v>7616</v>
      </c>
      <c r="H31" s="245">
        <f>H16+H18+H27</f>
        <v>13024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1330</v>
      </c>
      <c r="H33" s="598">
        <f>IF((D31-H31)&gt;0,D31-H31,0)</f>
        <v>265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47</v>
      </c>
      <c r="H34" s="308">
        <v>9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8946</v>
      </c>
      <c r="D36" s="606">
        <f>D31-D34+D35</f>
        <v>13289</v>
      </c>
      <c r="E36" s="253" t="s">
        <v>346</v>
      </c>
      <c r="F36" s="247" t="s">
        <v>347</v>
      </c>
      <c r="G36" s="258">
        <f>G35-G34+G31</f>
        <v>7569</v>
      </c>
      <c r="H36" s="259">
        <f>H35-H34+H31</f>
        <v>13015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1377</v>
      </c>
      <c r="H37" s="245">
        <f>IF((D36-H36)&gt;0,D36-H36,0)</f>
        <v>274</v>
      </c>
    </row>
    <row r="38" spans="1:8" ht="15.75">
      <c r="A38" s="225" t="s">
        <v>352</v>
      </c>
      <c r="B38" s="229" t="s">
        <v>353</v>
      </c>
      <c r="C38" s="597">
        <f>C39+C40+C41</f>
        <v>-13</v>
      </c>
      <c r="D38" s="598">
        <f>D39+D40+D41</f>
        <v>33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-13</v>
      </c>
      <c r="D40" s="308">
        <v>33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1364</v>
      </c>
      <c r="H42" s="235">
        <f>IF(H37&gt;0,IF(D38+H37&lt;0,0,D38+H37),IF(D37-D38&lt;0,D38-D37,0))</f>
        <v>307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578</v>
      </c>
      <c r="H43" s="607">
        <v>16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786</v>
      </c>
      <c r="H44" s="259">
        <f>IF(D42=0,IF(H42-H43&gt;0,H42-H43+D43,0),IF(D42-D43&lt;0,D43-D42+H43,0))</f>
        <v>291</v>
      </c>
    </row>
    <row r="45" spans="1:8" ht="16.5" thickBot="1">
      <c r="A45" s="261" t="s">
        <v>371</v>
      </c>
      <c r="B45" s="262" t="s">
        <v>372</v>
      </c>
      <c r="C45" s="599">
        <f>C36+C38+C42</f>
        <v>8933</v>
      </c>
      <c r="D45" s="600">
        <f>D36+D38+D42</f>
        <v>13322</v>
      </c>
      <c r="E45" s="261" t="s">
        <v>373</v>
      </c>
      <c r="F45" s="263" t="s">
        <v>374</v>
      </c>
      <c r="G45" s="599">
        <f>G42+G36</f>
        <v>8933</v>
      </c>
      <c r="H45" s="600">
        <f>H42+H36</f>
        <v>13322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44159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H45" sqref="H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8887</v>
      </c>
      <c r="D11" s="187">
        <v>15053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-3633</v>
      </c>
      <c r="D12" s="187">
        <v>-5880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-4672</v>
      </c>
      <c r="D14" s="187">
        <v>-7073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-90</v>
      </c>
      <c r="D19" s="187">
        <v>116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-942</v>
      </c>
      <c r="D20" s="187">
        <v>-903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-450</v>
      </c>
      <c r="D21" s="628">
        <f>SUM(D11:D20)</f>
        <v>1313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-100</v>
      </c>
      <c r="D23" s="187">
        <v>-970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</v>
      </c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39</v>
      </c>
      <c r="D33" s="628">
        <f>SUM(D23:D32)</f>
        <v>-892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7">
        <v>-276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-68</v>
      </c>
      <c r="D42" s="187">
        <v>-28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-81</v>
      </c>
      <c r="D43" s="630">
        <f>SUM(D35:D42)</f>
        <v>-304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-492</v>
      </c>
      <c r="D44" s="298">
        <f>D43+D33+D21</f>
        <v>117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7200</v>
      </c>
      <c r="D45" s="300">
        <v>7171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6708</v>
      </c>
      <c r="D46" s="302">
        <f>D45+D44</f>
        <v>7288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6648</v>
      </c>
      <c r="D47" s="289">
        <v>7228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60</v>
      </c>
      <c r="D48" s="272">
        <v>60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44159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9" sqref="I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-530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12457</v>
      </c>
      <c r="J13" s="553">
        <f>'1-Баланс'!H30+'1-Баланс'!H33</f>
        <v>-225</v>
      </c>
      <c r="K13" s="554"/>
      <c r="L13" s="553">
        <f>SUM(C13:K13)</f>
        <v>39252</v>
      </c>
      <c r="M13" s="555">
        <f>'1-Баланс'!H40</f>
        <v>10386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-530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12457</v>
      </c>
      <c r="J17" s="622">
        <f t="shared" si="2"/>
        <v>-225</v>
      </c>
      <c r="K17" s="622">
        <f t="shared" si="2"/>
        <v>0</v>
      </c>
      <c r="L17" s="553">
        <f t="shared" si="1"/>
        <v>39252</v>
      </c>
      <c r="M17" s="623">
        <f t="shared" si="2"/>
        <v>10386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-786</v>
      </c>
      <c r="K18" s="554"/>
      <c r="L18" s="553">
        <f t="shared" si="1"/>
        <v>-786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-14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14</v>
      </c>
      <c r="F28" s="307"/>
      <c r="G28" s="307"/>
      <c r="H28" s="307"/>
      <c r="I28" s="307"/>
      <c r="J28" s="307"/>
      <c r="K28" s="307"/>
      <c r="L28" s="553">
        <f t="shared" si="1"/>
        <v>14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-351</v>
      </c>
      <c r="J30" s="307">
        <v>225</v>
      </c>
      <c r="K30" s="307"/>
      <c r="L30" s="553">
        <f t="shared" si="1"/>
        <v>-126</v>
      </c>
      <c r="M30" s="308">
        <v>-620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-544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12106</v>
      </c>
      <c r="J31" s="622">
        <f t="shared" si="6"/>
        <v>-786</v>
      </c>
      <c r="K31" s="622">
        <f t="shared" si="6"/>
        <v>0</v>
      </c>
      <c r="L31" s="553">
        <f t="shared" si="1"/>
        <v>38326</v>
      </c>
      <c r="M31" s="623">
        <f t="shared" si="6"/>
        <v>9766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-544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12106</v>
      </c>
      <c r="J34" s="556">
        <f t="shared" si="7"/>
        <v>-786</v>
      </c>
      <c r="K34" s="556">
        <f t="shared" si="7"/>
        <v>0</v>
      </c>
      <c r="L34" s="620">
        <f t="shared" si="1"/>
        <v>38326</v>
      </c>
      <c r="M34" s="557">
        <f>M31+M32+M33</f>
        <v>9766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44159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8487</v>
      </c>
      <c r="L12" s="319">
        <v>552</v>
      </c>
      <c r="M12" s="319"/>
      <c r="N12" s="320">
        <f aca="true" t="shared" si="4" ref="N12:N41">K12+L12-M12</f>
        <v>9039</v>
      </c>
      <c r="O12" s="319"/>
      <c r="P12" s="319"/>
      <c r="Q12" s="320">
        <f t="shared" si="0"/>
        <v>9039</v>
      </c>
      <c r="R12" s="331">
        <f t="shared" si="1"/>
        <v>15987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11034</v>
      </c>
      <c r="E13" s="319">
        <v>11</v>
      </c>
      <c r="F13" s="319"/>
      <c r="G13" s="320">
        <f t="shared" si="2"/>
        <v>11045</v>
      </c>
      <c r="H13" s="319"/>
      <c r="I13" s="319"/>
      <c r="J13" s="320">
        <f t="shared" si="3"/>
        <v>11045</v>
      </c>
      <c r="K13" s="319">
        <v>9184</v>
      </c>
      <c r="L13" s="319">
        <v>256</v>
      </c>
      <c r="M13" s="319"/>
      <c r="N13" s="320">
        <f t="shared" si="4"/>
        <v>9440</v>
      </c>
      <c r="O13" s="319"/>
      <c r="P13" s="319"/>
      <c r="Q13" s="320">
        <f t="shared" si="0"/>
        <v>9440</v>
      </c>
      <c r="R13" s="331">
        <f t="shared" si="1"/>
        <v>1605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939</v>
      </c>
      <c r="E15" s="319"/>
      <c r="F15" s="319"/>
      <c r="G15" s="320">
        <f t="shared" si="2"/>
        <v>939</v>
      </c>
      <c r="H15" s="319"/>
      <c r="I15" s="319"/>
      <c r="J15" s="320">
        <f t="shared" si="3"/>
        <v>939</v>
      </c>
      <c r="K15" s="319">
        <v>914</v>
      </c>
      <c r="L15" s="319">
        <v>17</v>
      </c>
      <c r="M15" s="319"/>
      <c r="N15" s="320">
        <f t="shared" si="4"/>
        <v>931</v>
      </c>
      <c r="O15" s="319"/>
      <c r="P15" s="319"/>
      <c r="Q15" s="320">
        <f t="shared" si="0"/>
        <v>931</v>
      </c>
      <c r="R15" s="331">
        <f t="shared" si="1"/>
        <v>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4422</v>
      </c>
      <c r="E16" s="319">
        <v>54</v>
      </c>
      <c r="F16" s="319"/>
      <c r="G16" s="320">
        <f t="shared" si="2"/>
        <v>4476</v>
      </c>
      <c r="H16" s="319"/>
      <c r="I16" s="319"/>
      <c r="J16" s="320">
        <f t="shared" si="3"/>
        <v>4476</v>
      </c>
      <c r="K16" s="319">
        <v>3776</v>
      </c>
      <c r="L16" s="319">
        <v>152</v>
      </c>
      <c r="M16" s="319"/>
      <c r="N16" s="320">
        <f t="shared" si="4"/>
        <v>3928</v>
      </c>
      <c r="O16" s="319"/>
      <c r="P16" s="319"/>
      <c r="Q16" s="320">
        <f t="shared" si="0"/>
        <v>3928</v>
      </c>
      <c r="R16" s="331">
        <f t="shared" si="1"/>
        <v>548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495</v>
      </c>
      <c r="E17" s="319">
        <v>3</v>
      </c>
      <c r="F17" s="319"/>
      <c r="G17" s="320">
        <f t="shared" si="2"/>
        <v>498</v>
      </c>
      <c r="H17" s="319"/>
      <c r="I17" s="319"/>
      <c r="J17" s="320">
        <f t="shared" si="3"/>
        <v>498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498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45863</v>
      </c>
      <c r="E19" s="321">
        <f>SUM(E11:E18)</f>
        <v>68</v>
      </c>
      <c r="F19" s="321">
        <f>SUM(F11:F18)</f>
        <v>0</v>
      </c>
      <c r="G19" s="320">
        <f t="shared" si="2"/>
        <v>45931</v>
      </c>
      <c r="H19" s="321">
        <f>SUM(H11:H18)</f>
        <v>0</v>
      </c>
      <c r="I19" s="321">
        <f>SUM(I11:I18)</f>
        <v>0</v>
      </c>
      <c r="J19" s="320">
        <f t="shared" si="3"/>
        <v>45931</v>
      </c>
      <c r="K19" s="321">
        <f>SUM(K11:K18)</f>
        <v>22361</v>
      </c>
      <c r="L19" s="321">
        <f>SUM(L11:L18)</f>
        <v>977</v>
      </c>
      <c r="M19" s="321">
        <f>SUM(M11:M18)</f>
        <v>0</v>
      </c>
      <c r="N19" s="320">
        <f t="shared" si="4"/>
        <v>23338</v>
      </c>
      <c r="O19" s="321">
        <f>SUM(O11:O18)</f>
        <v>0</v>
      </c>
      <c r="P19" s="321">
        <f>SUM(P11:P18)</f>
        <v>0</v>
      </c>
      <c r="Q19" s="320">
        <f t="shared" si="0"/>
        <v>23338</v>
      </c>
      <c r="R19" s="331">
        <f t="shared" si="1"/>
        <v>22593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1573</v>
      </c>
      <c r="L20" s="319">
        <v>72</v>
      </c>
      <c r="M20" s="319"/>
      <c r="N20" s="320">
        <f t="shared" si="4"/>
        <v>1645</v>
      </c>
      <c r="O20" s="319"/>
      <c r="P20" s="319"/>
      <c r="Q20" s="320">
        <f t="shared" si="0"/>
        <v>1645</v>
      </c>
      <c r="R20" s="331">
        <f t="shared" si="1"/>
        <v>1550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/>
      <c r="F24" s="319">
        <v>1</v>
      </c>
      <c r="G24" s="320">
        <f t="shared" si="2"/>
        <v>49</v>
      </c>
      <c r="H24" s="319"/>
      <c r="I24" s="319"/>
      <c r="J24" s="320">
        <f t="shared" si="3"/>
        <v>49</v>
      </c>
      <c r="K24" s="319">
        <v>38</v>
      </c>
      <c r="L24" s="319">
        <v>4</v>
      </c>
      <c r="M24" s="319"/>
      <c r="N24" s="320">
        <f t="shared" si="4"/>
        <v>42</v>
      </c>
      <c r="O24" s="319"/>
      <c r="P24" s="319"/>
      <c r="Q24" s="320">
        <f t="shared" si="0"/>
        <v>42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0</v>
      </c>
      <c r="F27" s="323">
        <f t="shared" si="5"/>
        <v>1</v>
      </c>
      <c r="G27" s="324">
        <f t="shared" si="2"/>
        <v>106</v>
      </c>
      <c r="H27" s="323">
        <f t="shared" si="5"/>
        <v>0</v>
      </c>
      <c r="I27" s="323">
        <f t="shared" si="5"/>
        <v>0</v>
      </c>
      <c r="J27" s="324">
        <f t="shared" si="3"/>
        <v>106</v>
      </c>
      <c r="K27" s="323">
        <f t="shared" si="5"/>
        <v>95</v>
      </c>
      <c r="L27" s="323">
        <f t="shared" si="5"/>
        <v>4</v>
      </c>
      <c r="M27" s="323">
        <f t="shared" si="5"/>
        <v>0</v>
      </c>
      <c r="N27" s="324">
        <f t="shared" si="4"/>
        <v>99</v>
      </c>
      <c r="O27" s="323">
        <f t="shared" si="5"/>
        <v>0</v>
      </c>
      <c r="P27" s="323">
        <f t="shared" si="5"/>
        <v>0</v>
      </c>
      <c r="Q27" s="324">
        <f t="shared" si="0"/>
        <v>99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12106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12106</v>
      </c>
      <c r="H29" s="326">
        <f t="shared" si="6"/>
        <v>0</v>
      </c>
      <c r="I29" s="326">
        <f t="shared" si="6"/>
        <v>47</v>
      </c>
      <c r="J29" s="327">
        <f t="shared" si="3"/>
        <v>12059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12059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11538</v>
      </c>
      <c r="E32" s="319"/>
      <c r="F32" s="319"/>
      <c r="G32" s="320">
        <f t="shared" si="2"/>
        <v>11538</v>
      </c>
      <c r="H32" s="319"/>
      <c r="I32" s="319">
        <v>47</v>
      </c>
      <c r="J32" s="320">
        <f t="shared" si="3"/>
        <v>11491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11491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/>
      <c r="G33" s="320">
        <f t="shared" si="2"/>
        <v>568</v>
      </c>
      <c r="H33" s="319"/>
      <c r="I33" s="319"/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1026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1026</v>
      </c>
      <c r="H34" s="315">
        <f t="shared" si="9"/>
        <v>0</v>
      </c>
      <c r="I34" s="315">
        <f t="shared" si="9"/>
        <v>15</v>
      </c>
      <c r="J34" s="320">
        <f t="shared" si="3"/>
        <v>1011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1012</v>
      </c>
    </row>
    <row r="35" spans="1:18" ht="15.75">
      <c r="A35" s="330"/>
      <c r="B35" s="312" t="s">
        <v>121</v>
      </c>
      <c r="C35" s="143" t="s">
        <v>569</v>
      </c>
      <c r="D35" s="319">
        <v>1026</v>
      </c>
      <c r="E35" s="319"/>
      <c r="F35" s="319"/>
      <c r="G35" s="320">
        <f t="shared" si="2"/>
        <v>1026</v>
      </c>
      <c r="H35" s="319"/>
      <c r="I35" s="319">
        <v>15</v>
      </c>
      <c r="J35" s="320">
        <f t="shared" si="3"/>
        <v>1011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1012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13162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13162</v>
      </c>
      <c r="H40" s="321">
        <f t="shared" si="10"/>
        <v>0</v>
      </c>
      <c r="I40" s="321">
        <f t="shared" si="10"/>
        <v>62</v>
      </c>
      <c r="J40" s="320">
        <f t="shared" si="3"/>
        <v>13100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13101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62327</v>
      </c>
      <c r="E42" s="340">
        <f>E19+E20+E21+E27+E40+E41</f>
        <v>68</v>
      </c>
      <c r="F42" s="340">
        <f aca="true" t="shared" si="11" ref="F42:R42">F19+F20+F21+F27+F40+F41</f>
        <v>1</v>
      </c>
      <c r="G42" s="340">
        <f t="shared" si="11"/>
        <v>62394</v>
      </c>
      <c r="H42" s="340">
        <f t="shared" si="11"/>
        <v>0</v>
      </c>
      <c r="I42" s="340">
        <f t="shared" si="11"/>
        <v>62</v>
      </c>
      <c r="J42" s="340">
        <f t="shared" si="11"/>
        <v>62332</v>
      </c>
      <c r="K42" s="340">
        <f t="shared" si="11"/>
        <v>24029</v>
      </c>
      <c r="L42" s="340">
        <f t="shared" si="11"/>
        <v>1053</v>
      </c>
      <c r="M42" s="340">
        <f t="shared" si="11"/>
        <v>1</v>
      </c>
      <c r="N42" s="340">
        <f t="shared" si="11"/>
        <v>25081</v>
      </c>
      <c r="O42" s="340">
        <f t="shared" si="11"/>
        <v>0</v>
      </c>
      <c r="P42" s="340">
        <f t="shared" si="11"/>
        <v>0</v>
      </c>
      <c r="Q42" s="340">
        <f t="shared" si="11"/>
        <v>25081</v>
      </c>
      <c r="R42" s="341">
        <f t="shared" si="11"/>
        <v>37251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A109" sqref="A109:F10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699</v>
      </c>
      <c r="D26" s="353">
        <f>SUM(D27:D29)</f>
        <v>699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699</v>
      </c>
      <c r="D28" s="359">
        <v>699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327</v>
      </c>
      <c r="D30" s="359">
        <v>327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308</v>
      </c>
      <c r="D40" s="353">
        <f>SUM(D41:D44)</f>
        <v>308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308</v>
      </c>
      <c r="D44" s="359">
        <v>308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1334</v>
      </c>
      <c r="D45" s="429">
        <f>D26+D30+D31+D33+D32+D34+D35+D40</f>
        <v>1334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1334</v>
      </c>
      <c r="D46" s="435">
        <f>D45+D23+D21+D11</f>
        <v>1334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</v>
      </c>
      <c r="D66" s="188"/>
      <c r="E66" s="127">
        <f t="shared" si="1"/>
        <v>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</v>
      </c>
      <c r="D68" s="426">
        <f>D54+D58+D63+D64+D65+D66</f>
        <v>0</v>
      </c>
      <c r="E68" s="427">
        <f t="shared" si="1"/>
        <v>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1309</v>
      </c>
      <c r="D70" s="188"/>
      <c r="E70" s="127">
        <f t="shared" si="1"/>
        <v>1309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2235</v>
      </c>
      <c r="D73" s="128">
        <f>SUM(D74:D76)</f>
        <v>2235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274</v>
      </c>
      <c r="D74" s="188">
        <v>274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1961</v>
      </c>
      <c r="D76" s="188">
        <v>1961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539</v>
      </c>
      <c r="D77" s="129">
        <f>D78+D80</f>
        <v>539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539</v>
      </c>
      <c r="D78" s="188">
        <v>539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1063</v>
      </c>
      <c r="D87" s="125">
        <f>SUM(D88:D92)+D96</f>
        <v>1063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257</v>
      </c>
      <c r="D89" s="188">
        <v>257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460</v>
      </c>
      <c r="D91" s="188">
        <v>460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244</v>
      </c>
      <c r="D92" s="129">
        <f>SUM(D93:D95)</f>
        <v>244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244</v>
      </c>
      <c r="D95" s="188">
        <v>244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102</v>
      </c>
      <c r="D96" s="188">
        <v>102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371</v>
      </c>
      <c r="D97" s="188">
        <v>371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4208</v>
      </c>
      <c r="D98" s="424">
        <f>D87+D82+D77+D73+D97</f>
        <v>4208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5518</v>
      </c>
      <c r="D99" s="418">
        <f>D98+D70+D68</f>
        <v>4208</v>
      </c>
      <c r="E99" s="418">
        <f>E98+E70+E68</f>
        <v>1310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44159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31" sqref="H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12106</v>
      </c>
      <c r="G13" s="440"/>
      <c r="H13" s="440">
        <v>47</v>
      </c>
      <c r="I13" s="441">
        <f>F13+G13-H13</f>
        <v>12059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1027</v>
      </c>
      <c r="G16" s="440"/>
      <c r="H16" s="440">
        <v>15</v>
      </c>
      <c r="I16" s="441">
        <f t="shared" si="0"/>
        <v>1012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13163</v>
      </c>
      <c r="G18" s="447">
        <f t="shared" si="1"/>
        <v>0</v>
      </c>
      <c r="H18" s="447">
        <f t="shared" si="1"/>
        <v>62</v>
      </c>
      <c r="I18" s="448">
        <f t="shared" si="0"/>
        <v>13101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2586</v>
      </c>
      <c r="G24" s="440"/>
      <c r="H24" s="440">
        <v>100</v>
      </c>
      <c r="I24" s="441">
        <f t="shared" si="0"/>
        <v>2486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13</v>
      </c>
      <c r="G26" s="440"/>
      <c r="H26" s="440"/>
      <c r="I26" s="441">
        <f t="shared" si="0"/>
        <v>13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5944</v>
      </c>
      <c r="G27" s="447">
        <f t="shared" si="2"/>
        <v>0</v>
      </c>
      <c r="H27" s="447">
        <f t="shared" si="2"/>
        <v>100</v>
      </c>
      <c r="I27" s="448">
        <f t="shared" si="0"/>
        <v>5844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44159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53610</v>
      </c>
      <c r="D6" s="644">
        <f aca="true" t="shared" si="0" ref="D6:D15">C6-E6</f>
        <v>0</v>
      </c>
      <c r="E6" s="643">
        <f>'1-Баланс'!G95</f>
        <v>53610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38326</v>
      </c>
      <c r="D7" s="644">
        <f t="shared" si="0"/>
        <v>31742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-786</v>
      </c>
      <c r="D8" s="644">
        <f t="shared" si="0"/>
        <v>0</v>
      </c>
      <c r="E8" s="643">
        <f>ABS('2-Отчет за доходите'!C44)-ABS('2-Отчет за доходите'!G44)</f>
        <v>-786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7200</v>
      </c>
      <c r="D9" s="644">
        <f t="shared" si="0"/>
        <v>0</v>
      </c>
      <c r="E9" s="643">
        <f>'3-Отчет за паричния поток'!C45</f>
        <v>7200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6708</v>
      </c>
      <c r="D10" s="644">
        <f t="shared" si="0"/>
        <v>0</v>
      </c>
      <c r="E10" s="643">
        <f>'3-Отчет за паричния поток'!C46</f>
        <v>6708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38326</v>
      </c>
      <c r="D11" s="644">
        <f t="shared" si="0"/>
        <v>0</v>
      </c>
      <c r="E11" s="643">
        <f>'4-Отчет за собствения капитал'!L34</f>
        <v>38326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11491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2020-11-24T12:32:16Z</dcterms:modified>
  <cp:category/>
  <cp:version/>
  <cp:contentType/>
  <cp:contentStatus/>
</cp:coreProperties>
</file>