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<sst xmlns="http://schemas.openxmlformats.org/spreadsheetml/2006/main" count="1069" uniqueCount="874">
  <si>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</si>
  <si>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</si>
  <si>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</si>
  <si>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</si>
  <si>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</si>
  <si>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</si>
  <si>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</si>
  <si>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</si>
  <si>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</si>
  <si>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</si>
  <si>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</si>
  <si>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</si>
  <si>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</si>
  <si>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</si>
  <si>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</si>
  <si>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</si>
  <si>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</si>
  <si>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</si>
  <si>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</si>
  <si>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</si>
  <si>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</si>
  <si>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</si>
  <si>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</si>
  <si>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</si>
  <si>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</si>
  <si>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</si>
  <si>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</si>
  <si>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</si>
  <si>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</si>
  <si>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</si>
  <si>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</si>
  <si>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</si>
  <si>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</si>
  <si>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</si>
  <si>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</si>
  <si>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</si>
  <si>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</si>
  <si>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</si>
  <si>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</si>
  <si>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</si>
  <si>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</si>
  <si>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</si>
  <si>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</si>
  <si>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</si>
  <si>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</si>
  <si>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</si>
  <si>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</si>
  <si>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</si>
  <si>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</si>
  <si>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</si>
  <si>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</si>
  <si>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</si>
  <si>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</si>
  <si>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</si>
  <si>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</si>
  <si>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</si>
  <si>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</si>
  <si>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</si>
  <si>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</si>
  <si>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</si>
  <si>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</si>
  <si>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</si>
  <si>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</si>
  <si>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</si>
  <si>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</si>
  <si>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</si>
  <si>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</si>
  <si>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</si>
  <si>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</si>
  <si>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</si>
  <si>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</si>
  <si>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</si>
  <si>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</si>
  <si>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</si>
  <si>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</si>
  <si>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</si>
  <si>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</si>
  <si>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</si>
  <si>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</si>
  <si>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</si>
  <si>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</si>
  <si>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</si>
  <si>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</si>
  <si>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</si>
  <si>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</si>
  <si>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</si>
  <si>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</si>
  <si>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</si>
  <si>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</si>
  <si>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</si>
  <si>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</si>
  <si>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</si>
  <si>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</si>
  <si>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</si>
  <si>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</si>
  <si>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</si>
  <si>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</si>
  <si>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</si>
  <si>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</si>
  <si>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</si>
  <si>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</si>
  <si>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</si>
  <si>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</si>
  <si>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</si>
  <si>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</si>
  <si>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</si>
  <si>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</si>
  <si>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</si>
  <si>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</si>
  <si>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</si>
  <si>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</si>
  <si>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</si>
  <si>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</si>
  <si>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</si>
  <si>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</si>
  <si>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</si>
  <si>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</si>
  <si>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</si>
  <si>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</si>
  <si>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</si>
  <si>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</si>
  <si>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</si>
  <si>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</si>
  <si>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</si>
  <si>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</si>
  <si>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</si>
  <si>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</si>
  <si>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</si>
  <si>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</si>
  <si>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</si>
  <si>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</si>
  <si>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</si>
  <si>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</si>
  <si>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</si>
  <si>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</si>
  <si>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</si>
  <si>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</si>
  <si>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</si>
  <si>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</si>
  <si>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</si>
  <si>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</si>
  <si>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</si>
  <si>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</si>
  <si>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</si>
  <si>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</si>
  <si>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</si>
  <si>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</si>
  <si>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</si>
  <si>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</si>
  <si>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</si>
  <si>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</si>
  <si>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</si>
  <si>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</si>
  <si>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</si>
  <si>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</si>
  <si>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</si>
  <si>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</si>
  <si>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</si>
  <si>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</si>
  <si>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</si>
  <si>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</si>
  <si>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</si>
  <si>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</si>
  <si>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</si>
  <si>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</si>
  <si>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</si>
  <si>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</si>
  <si>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</si>
  <si>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</si>
  <si>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</si>
  <si>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</si>
  <si>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</si>
  <si>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</si>
  <si>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</si>
  <si>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</si>
  <si>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</si>
  <si>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</si>
  <si>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</si>
  <si>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</si>
  <si>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</si>
  <si>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</si>
  <si>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</si>
  <si>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</si>
  <si>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</si>
  <si>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</si>
  <si>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</si>
  <si>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</si>
  <si>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</si>
  <si>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</si>
  <si>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</si>
  <si>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</si>
  <si>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</si>
  <si>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</si>
  <si>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</si>
  <si>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</si>
  <si>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</si>
  <si>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</si>
  <si>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</si>
  <si>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</si>
  <si>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</si>
  <si>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</si>
  <si>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</si>
  <si>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</si>
  <si>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</si>
  <si>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</si>
  <si>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</si>
  <si>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</si>
  <si>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</si>
  <si>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</si>
  <si>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</si>
  <si>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</si>
  <si>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</si>
  <si>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</si>
  <si>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</si>
  <si>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</si>
  <si>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</si>
  <si>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</si>
  <si>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</si>
  <si>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</si>
  <si>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</si>
  <si>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</si>
  <si>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</si>
  <si>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</si>
  <si>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</si>
  <si>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</si>
  <si>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</si>
  <si>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</si>
  <si>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</si>
  <si>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</si>
  <si>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</si>
  <si>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</si>
  <si>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</si>
  <si>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</si>
  <si>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</si>
  <si>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</si>
  <si>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</si>
  <si>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</si>
  <si>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</si>
  <si>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</si>
  <si>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</si>
  <si>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</si>
  <si>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</si>
  <si>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</si>
  <si>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</si>
  <si>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</si>
  <si>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</si>
  <si>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</si>
  <si>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</si>
  <si>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</si>
  <si>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</si>
  <si>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</si>
  <si>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</si>
  <si>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</si>
  <si>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</si>
  <si>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</si>
  <si>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</si>
  <si>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</si>
  <si>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</si>
  <si>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</si>
  <si>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</si>
  <si>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</si>
  <si>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</si>
  <si>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</si>
  <si>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</si>
  <si>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</si>
  <si>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</si>
  <si>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</si>
  <si>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</si>
  <si>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</si>
  <si>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</si>
  <si>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</si>
  <si>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</si>
  <si>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</si>
  <si>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</si>
  <si>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</si>
  <si>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</si>
  <si>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</si>
  <si>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</si>
  <si>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</si>
  <si>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</si>
  <si>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</si>
  <si>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</si>
  <si>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</si>
  <si>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</si>
  <si>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</si>
  <si>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</si>
  <si>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</si>
  <si>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</si>
  <si>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</si>
  <si>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</si>
  <si>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</si>
  <si>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</si>
  <si>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</si>
  <si>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</si>
  <si>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</si>
  <si>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</si>
  <si>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</si>
  <si>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</si>
  <si>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</si>
  <si>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</si>
  <si>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</si>
  <si>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</si>
  <si>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</si>
  <si>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</si>
  <si>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</si>
  <si>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</si>
  <si>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</si>
  <si>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</si>
  <si>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</si>
  <si>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</si>
  <si>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</si>
  <si>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</si>
  <si>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</si>
  <si>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</si>
  <si>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</si>
  <si>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</si>
  <si>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</si>
  <si>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</si>
  <si>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</si>
  <si>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</si>
  <si>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</si>
  <si>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</si>
  <si>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</si>
  <si>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</si>
  <si>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</si>
  <si>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</si>
  <si>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</si>
  <si>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</si>
  <si>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</si>
  <si>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</si>
  <si>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</si>
  <si>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</si>
  <si>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</si>
  <si>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</si>
  <si>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</si>
  <si>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</si>
  <si>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</si>
  <si>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</si>
  <si>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</si>
  <si>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</si>
  <si>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</si>
  <si>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</si>
  <si>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</si>
  <si>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</si>
  <si>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</si>
  <si>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</si>
  <si>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</si>
  <si>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</si>
  <si>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</si>
  <si>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</si>
  <si>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</si>
  <si>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</si>
  <si>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</si>
  <si>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</si>
  <si>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</si>
  <si>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</si>
  <si>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</si>
  <si>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</si>
  <si>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</si>
  <si>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</si>
  <si>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</si>
  <si>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</si>
  <si>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</si>
  <si>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</si>
  <si>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</si>
  <si>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</si>
  <si>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</si>
  <si>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</si>
  <si>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</si>
  <si>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</si>
  <si>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</si>
  <si>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</si>
  <si>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</si>
  <si>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</si>
  <si>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</si>
  <si>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</si>
  <si>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</si>
  <si>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</si>
  <si>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</si>
  <si>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</si>
  <si>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</si>
  <si>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</si>
  <si>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</si>
  <si>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</si>
  <si>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</si>
  <si>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</si>
  <si>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</si>
  <si>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</si>
  <si>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</si>
  <si>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</si>
  <si>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</si>
  <si>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</si>
  <si>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</si>
  <si>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</si>
  <si>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</si>
  <si>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</si>
  <si>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</si>
  <si>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</si>
  <si>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</si>
  <si>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</si>
  <si>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</si>
  <si>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</si>
  <si>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</si>
  <si>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</si>
  <si>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</si>
  <si>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</si>
  <si>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</si>
  <si>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</si>
  <si>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</si>
  <si>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</si>
  <si>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</si>
  <si>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</si>
  <si>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</si>
  <si>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</si>
  <si>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</si>
  <si>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</si>
  <si>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</si>
  <si>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</si>
  <si>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</si>
  <si>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</si>
  <si>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</si>
  <si>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</si>
  <si>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</si>
  <si>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</si>
  <si>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</si>
  <si>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</si>
  <si>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</si>
  <si>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</si>
  <si>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</si>
  <si>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</si>
  <si>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</si>
  <si>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</si>
  <si>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</si>
  <si>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</si>
  <si>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</si>
  <si>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</si>
  <si>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</si>
  <si>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</si>
  <si>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</si>
  <si>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</si>
  <si>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</si>
  <si>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</si>
  <si>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</si>
  <si>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</si>
  <si>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</si>
  <si>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</si>
  <si>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</si>
  <si>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</si>
  <si>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</si>
  <si>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</si>
  <si>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</si>
  <si>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</si>
  <si>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</si>
  <si>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</si>
  <si>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</si>
  <si>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</si>
  <si>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</si>
  <si>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</si>
  <si>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</si>
  <si>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</si>
  <si>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</si>
  <si>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</si>
  <si>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</si>
  <si>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</si>
  <si>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</si>
  <si>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</si>
  <si>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</si>
  <si>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</si>
  <si>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</si>
  <si>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</si>
  <si>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</si>
  <si>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</si>
  <si>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</si>
  <si>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</si>
  <si>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</si>
  <si>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</si>
  <si>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</si>
  <si>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</si>
  <si>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</si>
  <si>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</si>
  <si>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</si>
  <si>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</si>
  <si>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</si>
  <si>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</si>
  <si>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</si>
  <si>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</si>
  <si>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</si>
  <si>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</si>
  <si>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</si>
  <si>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</si>
  <si>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</si>
  <si>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</si>
  <si>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</si>
  <si>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</si>
  <si>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</si>
  <si>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</si>
  <si>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</si>
  <si>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</si>
  <si>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</si>
  <si>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</si>
  <si>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</si>
  <si>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</si>
  <si>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</si>
  <si>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</si>
  <si>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</si>
  <si>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</si>
  <si>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</si>
  <si>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</si>
  <si>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</si>
  <si>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</si>
  <si>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</si>
  <si>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</si>
  <si>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</si>
  <si>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</si>
  <si>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</si>
  <si>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</si>
  <si>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</si>
  <si>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</si>
  <si>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</si>
  <si>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</si>
  <si>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</si>
  <si>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</si>
  <si>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</si>
  <si>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</si>
  <si>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</si>
  <si>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</si>
  <si>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</si>
  <si>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</si>
  <si>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</si>
  <si>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</si>
  <si>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</si>
  <si>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</si>
  <si>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</si>
  <si>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</si>
  <si>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</si>
  <si>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</si>
  <si>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</si>
  <si>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</si>
  <si>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</si>
  <si>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</si>
  <si>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</si>
  <si>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</si>
  <si>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</si>
  <si>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</si>
  <si>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</si>
  <si>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</si>
  <si>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</si>
  <si>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</si>
  <si>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</si>
  <si>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</si>
  <si>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</si>
  <si>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</si>
  <si>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</si>
  <si>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</si>
  <si>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</si>
  <si>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</si>
  <si>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</si>
  <si>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</si>
  <si>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</si>
  <si>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</si>
  <si>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</si>
  <si>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</si>
  <si>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</si>
  <si>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</si>
  <si>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</si>
  <si>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</si>
  <si>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</si>
  <si>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</si>
  <si>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</si>
  <si>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</si>
  <si>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</si>
  <si>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</si>
  <si>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</si>
  <si>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</si>
  <si>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</si>
  <si>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</si>
  <si>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</si>
  <si>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</si>
  <si>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</si>
  <si>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</si>
  <si>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</si>
  <si>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</si>
  <si>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</si>
  <si>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</si>
  <si>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</si>
  <si>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</si>
  <si>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</si>
  <si>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</si>
  <si>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</si>
  <si>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</si>
  <si>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</si>
  <si>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</si>
  <si>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</si>
  <si>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</si>
  <si>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</si>
  <si>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</si>
  <si>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</si>
  <si>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</si>
  <si>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</si>
  <si>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</si>
  <si>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</si>
  <si>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</si>
  <si>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</si>
  <si>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</si>
  <si>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</si>
  <si>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</si>
  <si>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</si>
  <si>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</si>
  <si>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</si>
  <si>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</si>
  <si>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</si>
  <si>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</si>
  <si>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</si>
  <si>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</si>
  <si>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</si>
  <si>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</si>
  <si>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</si>
  <si>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</si>
  <si>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</si>
  <si>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</si>
  <si>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</si>
  <si>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</si>
  <si>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</si>
  <si>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</si>
  <si>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</si>
  <si>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</si>
  <si>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</si>
  <si>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</si>
  <si>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</si>
  <si>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</si>
  <si>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</si>
  <si>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</si>
  <si>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</si>
  <si>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</si>
  <si>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</si>
  <si>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</si>
  <si>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</si>
  <si>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</si>
  <si>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</si>
  <si>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</si>
  <si>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</si>
  <si>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</si>
  <si>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</si>
  <si>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</si>
  <si>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</si>
  <si>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</si>
  <si>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</si>
  <si>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</si>
  <si>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</si>
  <si>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</si>
  <si>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</si>
  <si>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</si>
  <si>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</si>
  <si>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</si>
  <si>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</si>
  <si>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</si>
  <si>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</si>
  <si>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</si>
  <si>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</si>
  <si>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</si>
  <si>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</si>
  <si>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</si>
  <si>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</si>
  <si>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</si>
  <si>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</si>
  <si>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</si>
  <si>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</si>
  <si>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</si>
  <si>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</si>
  <si>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</si>
  <si>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</si>
  <si>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</si>
  <si>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</si>
  <si>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</si>
  <si>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</si>
  <si>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</si>
  <si>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</si>
  <si>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</si>
  <si>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</si>
  <si>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</si>
  <si>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</si>
  <si>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</si>
  <si>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</si>
  <si>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</si>
  <si>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</si>
  <si>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</si>
  <si>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</si>
  <si>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</si>
  <si>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</si>
  <si>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</si>
  <si>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</si>
  <si>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</si>
  <si>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</si>
  <si>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</si>
  <si>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</si>
  <si>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</si>
  <si>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</si>
  <si>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</si>
  <si>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</si>
  <si>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</si>
  <si>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</si>
  <si>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</si>
  <si>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</si>
  <si>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</si>
  <si>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</si>
  <si>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</si>
  <si>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</si>
  <si>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</si>
  <si>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</si>
  <si>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</si>
  <si>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</si>
  <si>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</si>
  <si>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</si>
  <si>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</si>
  <si>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</si>
  <si>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</si>
  <si>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</si>
  <si>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</si>
  <si>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</si>
  <si>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</si>
  <si>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</si>
  <si>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</si>
  <si>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</si>
  <si>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</si>
  <si>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</si>
  <si>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</si>
  <si>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</si>
  <si>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</si>
  <si>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</si>
  <si>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</si>
  <si>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</si>
  <si>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</si>
  <si>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</si>
  <si>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</si>
  <si>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</si>
  <si>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</si>
  <si>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</si>
  <si>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</si>
  <si>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</si>
  <si>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</si>
  <si>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</si>
  <si>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</si>
  <si>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</si>
  <si>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</si>
  <si>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</si>
  <si>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</si>
  <si>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</si>
  <si>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</si>
  <si>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</si>
  <si>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</si>
  <si>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</si>
  <si>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</si>
  <si>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</si>
  <si>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</si>
  <si>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</si>
  <si>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</si>
  <si>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</si>
  <si>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</si>
  <si>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</si>
  <si>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</si>
  <si>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</si>
  <si>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</si>
  <si>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</si>
  <si>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</si>
  <si>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</si>
  <si>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</si>
  <si>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</si>
  <si>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</si>
  <si>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</si>
  <si>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</si>
  <si>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</si>
  <si>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</si>
  <si>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</si>
  <si>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</si>
  <si>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</si>
  <si>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</si>
  <si>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</si>
  <si>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</si>
  <si>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</si>
  <si>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</si>
  <si>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</si>
  <si>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</si>
  <si>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</si>
  <si>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</si>
  <si>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</si>
  <si>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</si>
  <si>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</si>
  <si>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</si>
  <si>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</si>
  <si>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</si>
  <si>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</si>
  <si>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</si>
  <si>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</si>
  <si>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</si>
  <si>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</si>
  <si>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</si>
  <si>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</si>
  <si>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</si>
  <si>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</si>
  <si>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</si>
  <si>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</si>
  <si>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</si>
  <si>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</si>
  <si>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</si>
  <si>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</si>
  <si>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</si>
  <si>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</si>
  <si>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</si>
  <si>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</si>
  <si>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</si>
  <si>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</si>
  <si>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</si>
  <si>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</si>
  <si>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</si>
  <si>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</si>
  <si>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</si>
  <si>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</si>
  <si>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</si>
  <si>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</si>
  <si>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</si>
  <si>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</si>
  <si>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</si>
  <si>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</si>
  <si>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</si>
  <si>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</si>
  <si>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</si>
  <si>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</si>
  <si>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</si>
  <si>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</si>
  <si>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</si>
  <si>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</si>
  <si>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</si>
  <si>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</si>
  <si>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</si>
  <si>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</si>
  <si>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</si>
  <si>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</si>
  <si>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</si>
  <si>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</si>
  <si>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</si>
  <si>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</si>
  <si>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</si>
  <si>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</si>
  <si>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</si>
  <si>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</si>
  <si>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</si>
  <si>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</si>
  <si>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</si>
  <si>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</si>
  <si>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</si>
  <si>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</si>
  <si>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</si>
  <si>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</si>
  <si>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</si>
  <si>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</si>
  <si>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</si>
  <si>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</si>
  <si>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</si>
  <si>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</si>
  <si>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</si>
  <si>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</si>
  <si>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</si>
  <si>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</si>
  <si>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</si>
  <si>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</si>
  <si>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</si>
  <si>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</si>
  <si>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</si>
  <si>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</si>
  <si>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</si>
  <si>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 Спасова)</t>
  </si>
  <si>
    <t xml:space="preserve">                (Ст. Спасова)</t>
  </si>
  <si>
    <t>(Ст.Спасова)</t>
  </si>
  <si>
    <t>01.01.2014 - 31.12.2014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</si>
</sst>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61" applyNumberFormat="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40">
      <selection activeCell="G31" sqref="G3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383</v>
      </c>
      <c r="B3" s="579"/>
      <c r="C3" s="579"/>
      <c r="D3" s="579"/>
      <c r="E3" s="459" t="s">
        <v>864</v>
      </c>
      <c r="F3" s="217" t="s">
        <v>2</v>
      </c>
      <c r="G3" s="172"/>
      <c r="H3" s="458">
        <v>130542972</v>
      </c>
    </row>
    <row r="4" spans="1:8" ht="15">
      <c r="A4" s="578" t="s">
        <v>865</v>
      </c>
      <c r="B4" s="584"/>
      <c r="C4" s="584"/>
      <c r="D4" s="584"/>
      <c r="E4" s="501" t="s">
        <v>867</v>
      </c>
      <c r="F4" s="580" t="s">
        <v>3</v>
      </c>
      <c r="G4" s="581"/>
      <c r="H4" s="458" t="s">
        <v>158</v>
      </c>
    </row>
    <row r="5" spans="1:8" ht="15">
      <c r="A5" s="578" t="s">
        <v>4</v>
      </c>
      <c r="B5" s="579"/>
      <c r="C5" s="579"/>
      <c r="D5" s="579"/>
      <c r="E5" s="502" t="s">
        <v>873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191</v>
      </c>
      <c r="H21" s="156">
        <f>SUM(H22:H24)</f>
        <v>191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187</v>
      </c>
      <c r="H22" s="152">
        <v>187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191</v>
      </c>
      <c r="H25" s="154">
        <f>H19+H20+H21</f>
        <v>191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-3261</v>
      </c>
      <c r="H27" s="154">
        <f>SUM(H28:H30)</f>
        <v>-2312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663</v>
      </c>
      <c r="H28" s="152">
        <v>817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-3924</v>
      </c>
      <c r="H29" s="316">
        <v>-3129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-2546</v>
      </c>
      <c r="H32" s="316">
        <v>-948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-5807</v>
      </c>
      <c r="H33" s="154">
        <f>H27+H31+H32</f>
        <v>-3260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-3900</v>
      </c>
      <c r="H36" s="154">
        <f>H25+H17+H33</f>
        <v>-1353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300</v>
      </c>
      <c r="D51" s="155">
        <f>SUM(D47:D50)</f>
        <v>300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>
        <v>970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300</v>
      </c>
      <c r="D55" s="155">
        <f>D19+D20+D21+D27+D32+D45+D51+D53+D54</f>
        <v>1270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11590</v>
      </c>
      <c r="H59" s="152">
        <v>10781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2100</v>
      </c>
      <c r="H61" s="154">
        <f>SUM(H62:H68)</f>
        <v>3047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7</v>
      </c>
      <c r="E64" s="237" t="s">
        <v>199</v>
      </c>
      <c r="F64" s="242" t="s">
        <v>200</v>
      </c>
      <c r="G64" s="152"/>
      <c r="H64" s="152">
        <v>857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>
        <v>132</v>
      </c>
      <c r="D67" s="151">
        <v>833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4</v>
      </c>
      <c r="D68" s="151">
        <v>775</v>
      </c>
      <c r="E68" s="237" t="s">
        <v>212</v>
      </c>
      <c r="F68" s="242" t="s">
        <v>213</v>
      </c>
      <c r="G68" s="152">
        <v>2097</v>
      </c>
      <c r="H68" s="152">
        <v>2188</v>
      </c>
    </row>
    <row r="69" spans="1:8" ht="15">
      <c r="A69" s="235" t="s">
        <v>214</v>
      </c>
      <c r="B69" s="241" t="s">
        <v>215</v>
      </c>
      <c r="C69" s="151"/>
      <c r="D69" s="151">
        <v>107</v>
      </c>
      <c r="E69" s="251" t="s">
        <v>77</v>
      </c>
      <c r="F69" s="242" t="s">
        <v>216</v>
      </c>
      <c r="G69" s="152">
        <v>146</v>
      </c>
      <c r="H69" s="152">
        <v>151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100</v>
      </c>
      <c r="D71" s="151">
        <v>80</v>
      </c>
      <c r="E71" s="253" t="s">
        <v>45</v>
      </c>
      <c r="F71" s="273" t="s">
        <v>223</v>
      </c>
      <c r="G71" s="161">
        <f>G59+G60+G61+G69+G70</f>
        <v>13836</v>
      </c>
      <c r="H71" s="161">
        <f>H59+H60+H61+H69+H70</f>
        <v>13979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73</v>
      </c>
      <c r="D72" s="151">
        <v>70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20</v>
      </c>
      <c r="D74" s="151">
        <v>106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329</v>
      </c>
      <c r="D75" s="155">
        <f>SUM(D67:D74)</f>
        <v>1971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13836</v>
      </c>
      <c r="H79" s="162">
        <f>H71+H74+H75+H76</f>
        <v>13979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58</v>
      </c>
      <c r="D87" s="151">
        <v>82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71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60</v>
      </c>
      <c r="D91" s="155">
        <f>SUM(D87:D90)</f>
        <v>174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9636</v>
      </c>
      <c r="D93" s="155">
        <f>D64+D75+D84+D91+D92</f>
        <v>11399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9936</v>
      </c>
      <c r="D94" s="164">
        <f>D93+D55</f>
        <v>12669</v>
      </c>
      <c r="E94" s="448" t="s">
        <v>269</v>
      </c>
      <c r="F94" s="289" t="s">
        <v>270</v>
      </c>
      <c r="G94" s="165">
        <f>G36+G39+G55+G79</f>
        <v>9936</v>
      </c>
      <c r="H94" s="165">
        <f>H36+H39+H55+H79</f>
        <v>12669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42051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E99" s="1" t="s">
        <v>870</v>
      </c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39" sqref="G3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7" t="str">
        <f>'справка №1-БАЛАНС'!E3</f>
        <v> САФ МАГЕЛАН АД</v>
      </c>
      <c r="C2" s="587"/>
      <c r="D2" s="587"/>
      <c r="E2" s="587"/>
      <c r="F2" s="589" t="s">
        <v>2</v>
      </c>
      <c r="G2" s="589"/>
      <c r="H2" s="523">
        <f>'справка №1-БАЛАНС'!H3</f>
        <v>130542972</v>
      </c>
    </row>
    <row r="3" spans="1:8" ht="15">
      <c r="A3" s="464" t="s">
        <v>274</v>
      </c>
      <c r="B3" s="587" t="str">
        <f>'справка №1-БАЛАНС'!E4</f>
        <v> консолидиран</v>
      </c>
      <c r="C3" s="587"/>
      <c r="D3" s="587"/>
      <c r="E3" s="587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4" t="s">
        <v>4</v>
      </c>
      <c r="B4" s="588" t="str">
        <f>'справка №1-БАЛАНС'!E5</f>
        <v>01.01.2014 - 31.12.2014</v>
      </c>
      <c r="C4" s="588"/>
      <c r="D4" s="588"/>
      <c r="E4" s="314"/>
      <c r="F4" s="463"/>
      <c r="G4" s="541"/>
      <c r="H4" s="544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6" t="s">
        <v>285</v>
      </c>
      <c r="G9" s="547"/>
      <c r="H9" s="547"/>
    </row>
    <row r="10" spans="1:8" ht="12">
      <c r="A10" s="298" t="s">
        <v>286</v>
      </c>
      <c r="B10" s="299" t="s">
        <v>287</v>
      </c>
      <c r="C10" s="46">
        <v>6</v>
      </c>
      <c r="D10" s="46">
        <v>7</v>
      </c>
      <c r="E10" s="298" t="s">
        <v>288</v>
      </c>
      <c r="F10" s="546" t="s">
        <v>289</v>
      </c>
      <c r="G10" s="547">
        <v>43</v>
      </c>
      <c r="H10" s="547">
        <v>170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6" t="s">
        <v>293</v>
      </c>
      <c r="G11" s="547"/>
      <c r="H11" s="547"/>
    </row>
    <row r="12" spans="1:8" ht="12">
      <c r="A12" s="298" t="s">
        <v>294</v>
      </c>
      <c r="B12" s="299" t="s">
        <v>295</v>
      </c>
      <c r="C12" s="46">
        <v>36</v>
      </c>
      <c r="D12" s="46">
        <v>41</v>
      </c>
      <c r="E12" s="300" t="s">
        <v>77</v>
      </c>
      <c r="F12" s="546" t="s">
        <v>296</v>
      </c>
      <c r="G12" s="547">
        <v>905</v>
      </c>
      <c r="H12" s="547">
        <v>4</v>
      </c>
    </row>
    <row r="13" spans="1:18" ht="12">
      <c r="A13" s="298" t="s">
        <v>297</v>
      </c>
      <c r="B13" s="299" t="s">
        <v>298</v>
      </c>
      <c r="C13" s="46">
        <v>9</v>
      </c>
      <c r="D13" s="46">
        <v>11</v>
      </c>
      <c r="E13" s="301" t="s">
        <v>50</v>
      </c>
      <c r="F13" s="548" t="s">
        <v>299</v>
      </c>
      <c r="G13" s="545">
        <f>SUM(G9:G12)</f>
        <v>948</v>
      </c>
      <c r="H13" s="545">
        <f>SUM(H9:H12)</f>
        <v>174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300</v>
      </c>
      <c r="B14" s="299" t="s">
        <v>301</v>
      </c>
      <c r="C14" s="46">
        <v>43</v>
      </c>
      <c r="D14" s="46">
        <v>149</v>
      </c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1626</v>
      </c>
      <c r="D16" s="47">
        <v>166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50</v>
      </c>
      <c r="B19" s="303" t="s">
        <v>315</v>
      </c>
      <c r="C19" s="49">
        <f>SUM(C9:C15)+C16</f>
        <v>1720</v>
      </c>
      <c r="D19" s="49">
        <f>SUM(D9:D15)+D16</f>
        <v>374</v>
      </c>
      <c r="E19" s="304" t="s">
        <v>316</v>
      </c>
      <c r="F19" s="549" t="s">
        <v>317</v>
      </c>
      <c r="G19" s="547"/>
      <c r="H19" s="547">
        <v>1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/>
      <c r="H20" s="547"/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/>
      <c r="H21" s="547"/>
    </row>
    <row r="22" spans="1:8" ht="24">
      <c r="A22" s="304" t="s">
        <v>323</v>
      </c>
      <c r="B22" s="305" t="s">
        <v>324</v>
      </c>
      <c r="C22" s="46">
        <v>809</v>
      </c>
      <c r="D22" s="46">
        <v>847</v>
      </c>
      <c r="E22" s="304" t="s">
        <v>325</v>
      </c>
      <c r="F22" s="549" t="s">
        <v>326</v>
      </c>
      <c r="G22" s="547">
        <v>10</v>
      </c>
      <c r="H22" s="547">
        <v>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9" t="s">
        <v>330</v>
      </c>
      <c r="G23" s="547"/>
      <c r="H23" s="547"/>
    </row>
    <row r="24" spans="1:18" ht="12">
      <c r="A24" s="298" t="s">
        <v>331</v>
      </c>
      <c r="B24" s="305" t="s">
        <v>332</v>
      </c>
      <c r="C24" s="46">
        <v>4</v>
      </c>
      <c r="D24" s="46">
        <v>9</v>
      </c>
      <c r="E24" s="301" t="s">
        <v>102</v>
      </c>
      <c r="F24" s="551" t="s">
        <v>333</v>
      </c>
      <c r="G24" s="545">
        <f>SUM(G19:G23)</f>
        <v>10</v>
      </c>
      <c r="H24" s="545">
        <f>SUM(H19:H23)</f>
        <v>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77</v>
      </c>
      <c r="B25" s="305" t="s">
        <v>334</v>
      </c>
      <c r="C25" s="46"/>
      <c r="D25" s="46">
        <v>2</v>
      </c>
      <c r="E25" s="302"/>
      <c r="F25" s="304"/>
      <c r="G25" s="550"/>
      <c r="H25" s="550"/>
    </row>
    <row r="26" spans="1:14" ht="12">
      <c r="A26" s="301" t="s">
        <v>75</v>
      </c>
      <c r="B26" s="306" t="s">
        <v>335</v>
      </c>
      <c r="C26" s="49">
        <f>SUM(C22:C25)</f>
        <v>813</v>
      </c>
      <c r="D26" s="49">
        <f>SUM(D22:D25)</f>
        <v>858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336</v>
      </c>
      <c r="B28" s="293" t="s">
        <v>337</v>
      </c>
      <c r="C28" s="50">
        <f>C26+C19</f>
        <v>2533</v>
      </c>
      <c r="D28" s="50">
        <f>D26+D19</f>
        <v>1232</v>
      </c>
      <c r="E28" s="127" t="s">
        <v>338</v>
      </c>
      <c r="F28" s="551" t="s">
        <v>339</v>
      </c>
      <c r="G28" s="545">
        <f>G13+G15+G24</f>
        <v>958</v>
      </c>
      <c r="H28" s="545">
        <f>H13+H15+H24</f>
        <v>181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1" t="s">
        <v>343</v>
      </c>
      <c r="G30" s="53">
        <f>IF((C28-G28)&gt;0,C28-G28,0)</f>
        <v>1575</v>
      </c>
      <c r="H30" s="53">
        <f>IF((D28-H28)&gt;0,D28-H28,0)</f>
        <v>1051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851</v>
      </c>
      <c r="B31" s="306" t="s">
        <v>344</v>
      </c>
      <c r="C31" s="46"/>
      <c r="D31" s="46"/>
      <c r="E31" s="296" t="s">
        <v>854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C28-C31+C32</f>
        <v>2533</v>
      </c>
      <c r="D33" s="49">
        <f>D28-D31+D32</f>
        <v>1232</v>
      </c>
      <c r="E33" s="127" t="s">
        <v>352</v>
      </c>
      <c r="F33" s="551" t="s">
        <v>353</v>
      </c>
      <c r="G33" s="53">
        <f>G32-G31+G28</f>
        <v>958</v>
      </c>
      <c r="H33" s="53">
        <f>H32-H31+H28</f>
        <v>181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1" t="s">
        <v>357</v>
      </c>
      <c r="G34" s="545">
        <f>IF((C33-G33)&gt;0,C33-G33,0)</f>
        <v>1575</v>
      </c>
      <c r="H34" s="545">
        <f>IF((D33-H33)&gt;0,D33-H33,0)</f>
        <v>1051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971</v>
      </c>
      <c r="D35" s="49">
        <f>D36+D37+D38</f>
        <v>-103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360</v>
      </c>
      <c r="B36" s="305" t="s">
        <v>361</v>
      </c>
      <c r="C36" s="46">
        <v>1</v>
      </c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30">
        <v>970</v>
      </c>
      <c r="D37" s="430">
        <v>-103</v>
      </c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/>
      <c r="E38" s="308"/>
      <c r="F38" s="554"/>
      <c r="G38" s="550"/>
      <c r="H38" s="550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5" t="s">
        <v>369</v>
      </c>
      <c r="G39" s="556">
        <f>IF(G34&gt;0,IF(C35+G34&lt;0,0,C35+G34),IF(C34-C35&lt;0,C35-C34,0))</f>
        <v>2546</v>
      </c>
      <c r="H39" s="556">
        <f>IF(H34&gt;0,IF(D35+H34&lt;0,0,D35+H34),IF(D34-D35&lt;0,D35-D34,0))</f>
        <v>948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8" t="s">
        <v>376</v>
      </c>
      <c r="G41" s="52">
        <f>IF(C39=0,IF(G39-G40&gt;0,G39-G40+C40,0),IF(C39-C40&lt;0,C40-C39+G40,0))</f>
        <v>2546</v>
      </c>
      <c r="H41" s="52">
        <f>IF(D39=0,IF(H39-H40&gt;0,H39-H40+D40,0),IF(D39-D40&lt;0,D40-D39+H40,0))</f>
        <v>948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3504</v>
      </c>
      <c r="D42" s="53">
        <f>D33+D35+D39</f>
        <v>1129</v>
      </c>
      <c r="E42" s="128" t="s">
        <v>379</v>
      </c>
      <c r="F42" s="129" t="s">
        <v>380</v>
      </c>
      <c r="G42" s="53">
        <f>G39+G33</f>
        <v>3504</v>
      </c>
      <c r="H42" s="53">
        <f>H39+H33</f>
        <v>1129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271</v>
      </c>
      <c r="B48" s="572">
        <f>'справка №1-БАЛАНС'!A98</f>
        <v>42051</v>
      </c>
      <c r="C48" s="427" t="s">
        <v>381</v>
      </c>
      <c r="D48" s="585"/>
      <c r="E48" s="585"/>
      <c r="F48" s="585"/>
      <c r="G48" s="585"/>
      <c r="H48" s="58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 t="s">
        <v>870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6"/>
      <c r="E50" s="586"/>
      <c r="F50" s="586"/>
      <c r="G50" s="586"/>
      <c r="H50" s="586"/>
    </row>
    <row r="51" spans="1:8" ht="12.75">
      <c r="A51" s="561"/>
      <c r="B51" s="557"/>
      <c r="C51" s="425"/>
      <c r="D51" s="169" t="s">
        <v>868</v>
      </c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4">
      <selection activeCell="C2" sqref="C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 САФ МАГЕЛАН АД</v>
      </c>
      <c r="C4" s="538" t="s">
        <v>2</v>
      </c>
      <c r="D4" s="538">
        <f>'справка №1-БАЛАНС'!H3</f>
        <v>130542972</v>
      </c>
      <c r="E4" s="323"/>
      <c r="F4" s="323"/>
    </row>
    <row r="5" spans="1:4" ht="15">
      <c r="A5" s="467" t="s">
        <v>274</v>
      </c>
      <c r="B5" s="467" t="str">
        <f>'справка №1-БАЛАНС'!E4</f>
        <v> 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8" t="s">
        <v>4</v>
      </c>
      <c r="B6" s="503" t="str">
        <f>'справка №1-БАЛАНС'!E5</f>
        <v>01.01.2014 - 31.12.2014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132</v>
      </c>
      <c r="D10" s="54">
        <v>274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-211</v>
      </c>
      <c r="D11" s="54">
        <v>-240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-46</v>
      </c>
      <c r="D13" s="54">
        <v>-47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-809</v>
      </c>
      <c r="D17" s="54">
        <v>-849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-934</v>
      </c>
      <c r="D20" s="55">
        <f>SUM(D10:D19)</f>
        <v>-868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820</v>
      </c>
      <c r="D36" s="54">
        <v>848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820</v>
      </c>
      <c r="D42" s="55">
        <f>SUM(D34:D41)</f>
        <v>848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-114</v>
      </c>
      <c r="D43" s="55">
        <f>D42+D32+D20</f>
        <v>-20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174</v>
      </c>
      <c r="D44" s="132">
        <v>194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60</v>
      </c>
      <c r="D45" s="55">
        <f>D44+D43</f>
        <v>174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60</v>
      </c>
      <c r="D46" s="56">
        <f>D45</f>
        <v>174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4">
        <f>'справка №1-БАЛАНС'!A98</f>
        <v>42051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1"/>
      <c r="D50" s="591"/>
      <c r="G50" s="133"/>
      <c r="H50" s="133"/>
    </row>
    <row r="51" spans="1:8" ht="12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5" t="s">
        <v>781</v>
      </c>
      <c r="C52" s="591"/>
      <c r="D52" s="591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="120" zoomScaleNormal="120" zoomScalePageLayoutView="0" workbookViewId="0" topLeftCell="C7">
      <selection activeCell="I16" sqref="I1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4" t="str">
        <f>'справка №1-БАЛАНС'!E3</f>
        <v> САФ МАГЕЛАН АД</v>
      </c>
      <c r="C3" s="594"/>
      <c r="D3" s="594"/>
      <c r="E3" s="594"/>
      <c r="F3" s="594"/>
      <c r="G3" s="594"/>
      <c r="H3" s="594"/>
      <c r="I3" s="594"/>
      <c r="J3" s="473"/>
      <c r="K3" s="596" t="s">
        <v>2</v>
      </c>
      <c r="L3" s="596"/>
      <c r="M3" s="475">
        <f>'справка №1-БАЛАНС'!H3</f>
        <v>130542972</v>
      </c>
      <c r="N3" s="2"/>
    </row>
    <row r="4" spans="1:15" s="529" customFormat="1" ht="13.5" customHeight="1">
      <c r="A4" s="464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4</v>
      </c>
      <c r="B5" s="598" t="str">
        <f>'справка №1-БАЛАНС'!E5</f>
        <v>01.01.2014 - 31.12.2014</v>
      </c>
      <c r="C5" s="598"/>
      <c r="D5" s="598"/>
      <c r="E5" s="598"/>
      <c r="F5" s="476"/>
      <c r="G5" s="476"/>
      <c r="H5" s="476"/>
      <c r="I5" s="476"/>
      <c r="J5" s="476"/>
      <c r="K5" s="477"/>
      <c r="L5" s="325"/>
      <c r="M5" s="478" t="s">
        <v>5</v>
      </c>
      <c r="N5" s="4"/>
    </row>
    <row r="6" spans="1:14" s="530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0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187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817</v>
      </c>
      <c r="J11" s="58">
        <f>'справка №1-БАЛАНС'!H29+'справка №1-БАЛАНС'!H32</f>
        <v>-4077</v>
      </c>
      <c r="K11" s="60"/>
      <c r="L11" s="344">
        <f>SUM(C11:K11)</f>
        <v>-1353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187</v>
      </c>
      <c r="G15" s="61">
        <f t="shared" si="2"/>
        <v>0</v>
      </c>
      <c r="H15" s="61">
        <f t="shared" si="2"/>
        <v>4</v>
      </c>
      <c r="I15" s="61">
        <f t="shared" si="2"/>
        <v>817</v>
      </c>
      <c r="J15" s="61">
        <f t="shared" si="2"/>
        <v>-4077</v>
      </c>
      <c r="K15" s="61">
        <f t="shared" si="2"/>
        <v>0</v>
      </c>
      <c r="L15" s="344">
        <f t="shared" si="1"/>
        <v>-1353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-2546</v>
      </c>
      <c r="K16" s="60"/>
      <c r="L16" s="344">
        <f t="shared" si="1"/>
        <v>-2546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-154</v>
      </c>
      <c r="J20" s="60">
        <v>154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</v>
      </c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187</v>
      </c>
      <c r="G29" s="59">
        <f t="shared" si="6"/>
        <v>0</v>
      </c>
      <c r="H29" s="59">
        <f t="shared" si="6"/>
        <v>4</v>
      </c>
      <c r="I29" s="59">
        <f t="shared" si="6"/>
        <v>663</v>
      </c>
      <c r="J29" s="59">
        <f t="shared" si="6"/>
        <v>-6470</v>
      </c>
      <c r="K29" s="59">
        <f t="shared" si="6"/>
        <v>0</v>
      </c>
      <c r="L29" s="344">
        <f t="shared" si="1"/>
        <v>-3900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187</v>
      </c>
      <c r="G32" s="59">
        <f t="shared" si="7"/>
        <v>0</v>
      </c>
      <c r="H32" s="59">
        <f t="shared" si="7"/>
        <v>4</v>
      </c>
      <c r="I32" s="59">
        <f t="shared" si="7"/>
        <v>663</v>
      </c>
      <c r="J32" s="59">
        <f t="shared" si="7"/>
        <v>-6470</v>
      </c>
      <c r="K32" s="59">
        <f t="shared" si="7"/>
        <v>0</v>
      </c>
      <c r="L32" s="344">
        <f t="shared" si="1"/>
        <v>-3900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>
        <f>'справка №1-БАЛАНС'!A98</f>
        <v>42051</v>
      </c>
      <c r="B38" s="19"/>
      <c r="C38" s="15"/>
      <c r="D38" s="593" t="s">
        <v>521</v>
      </c>
      <c r="E38" s="593"/>
      <c r="F38" s="535" t="s">
        <v>872</v>
      </c>
      <c r="G38" s="535"/>
      <c r="H38" s="535"/>
      <c r="I38" s="535"/>
      <c r="J38" s="15" t="s">
        <v>857</v>
      </c>
      <c r="K38" s="15"/>
      <c r="L38" s="593" t="s">
        <v>868</v>
      </c>
      <c r="M38" s="59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D37" sqref="D3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 САФ МАГЕЛАН АД</v>
      </c>
      <c r="D2" s="601"/>
      <c r="E2" s="601"/>
      <c r="F2" s="601"/>
      <c r="G2" s="601"/>
      <c r="H2" s="601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130542972</v>
      </c>
      <c r="P2" s="480"/>
      <c r="Q2" s="480"/>
      <c r="R2" s="523"/>
    </row>
    <row r="3" spans="1:18" ht="15">
      <c r="A3" s="599" t="s">
        <v>4</v>
      </c>
      <c r="B3" s="600"/>
      <c r="C3" s="602" t="str">
        <f>'справка №1-БАЛАНС'!E5</f>
        <v>01.01.2014 - 31.12.2014</v>
      </c>
      <c r="D3" s="602"/>
      <c r="E3" s="602"/>
      <c r="F3" s="482"/>
      <c r="G3" s="482"/>
      <c r="H3" s="482"/>
      <c r="I3" s="482"/>
      <c r="J3" s="482"/>
      <c r="K3" s="482"/>
      <c r="L3" s="482"/>
      <c r="M3" s="607" t="s">
        <v>3</v>
      </c>
      <c r="N3" s="607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/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602</v>
      </c>
      <c r="B39" s="370" t="s">
        <v>603</v>
      </c>
      <c r="C39" s="369" t="s">
        <v>604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0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0</v>
      </c>
      <c r="H40" s="437">
        <f t="shared" si="13"/>
        <v>0</v>
      </c>
      <c r="I40" s="437">
        <f t="shared" si="13"/>
        <v>0</v>
      </c>
      <c r="J40" s="437">
        <f t="shared" si="13"/>
        <v>0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6">
        <f>'справка №1-БАЛАНС'!A98</f>
        <v>42051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4"/>
      <c r="L44" s="614"/>
      <c r="M44" s="614"/>
      <c r="N44" s="614"/>
      <c r="O44" s="603" t="s">
        <v>863</v>
      </c>
      <c r="P44" s="604"/>
      <c r="Q44" s="604"/>
      <c r="R44" s="604"/>
    </row>
    <row r="45" spans="1:18" ht="12.75">
      <c r="A45" s="349"/>
      <c r="B45" s="349"/>
      <c r="C45" s="349"/>
      <c r="D45" s="528"/>
      <c r="E45" s="528"/>
      <c r="F45" s="528"/>
      <c r="G45" s="349"/>
      <c r="H45" s="349"/>
      <c r="I45" s="349"/>
      <c r="J45" s="349" t="s">
        <v>870</v>
      </c>
      <c r="K45" s="349"/>
      <c r="L45" s="349"/>
      <c r="M45" s="349"/>
      <c r="N45" s="349"/>
      <c r="O45" s="349"/>
      <c r="P45" s="349"/>
      <c r="Q45" s="169" t="s">
        <v>868</v>
      </c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0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383</v>
      </c>
      <c r="B3" s="622" t="str">
        <f>'справка №1-БАЛАНС'!E3</f>
        <v> САФ МАГЕЛАН АД</v>
      </c>
      <c r="C3" s="623"/>
      <c r="D3" s="523" t="s">
        <v>2</v>
      </c>
      <c r="E3" s="107">
        <f>'справка №1-БАЛАНС'!H3</f>
        <v>130542972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9" t="str">
        <f>'справка №1-БАЛАНС'!E5</f>
        <v>01.01.2014 - 31.12.2014</v>
      </c>
      <c r="C4" s="620"/>
      <c r="D4" s="524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300</v>
      </c>
      <c r="D11" s="119">
        <f>SUM(D12:D14)</f>
        <v>0</v>
      </c>
      <c r="E11" s="120">
        <f>SUM(E12:E14)</f>
        <v>300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300</v>
      </c>
      <c r="D19" s="104">
        <f>D11+D15+D16</f>
        <v>0</v>
      </c>
      <c r="E19" s="118">
        <f>E11+E15+E16</f>
        <v>300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132</v>
      </c>
      <c r="D24" s="119">
        <f>SUM(D25:D27)</f>
        <v>0</v>
      </c>
      <c r="E24" s="120">
        <f>SUM(E25:E27)</f>
        <v>132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126</v>
      </c>
      <c r="D26" s="108"/>
      <c r="E26" s="120">
        <f t="shared" si="0"/>
        <v>126</v>
      </c>
      <c r="F26" s="106"/>
    </row>
    <row r="27" spans="1:6" ht="12">
      <c r="A27" s="396" t="s">
        <v>646</v>
      </c>
      <c r="B27" s="397" t="s">
        <v>647</v>
      </c>
      <c r="C27" s="108">
        <v>6</v>
      </c>
      <c r="D27" s="108"/>
      <c r="E27" s="120">
        <f t="shared" si="0"/>
        <v>6</v>
      </c>
      <c r="F27" s="106"/>
    </row>
    <row r="28" spans="1:6" ht="12">
      <c r="A28" s="396" t="s">
        <v>648</v>
      </c>
      <c r="B28" s="397" t="s">
        <v>649</v>
      </c>
      <c r="C28" s="108">
        <v>4</v>
      </c>
      <c r="D28" s="108">
        <v>2</v>
      </c>
      <c r="E28" s="120">
        <f t="shared" si="0"/>
        <v>2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61</v>
      </c>
      <c r="D31" s="108">
        <v>20</v>
      </c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>
        <v>39</v>
      </c>
      <c r="D32" s="108"/>
      <c r="E32" s="120">
        <f t="shared" si="0"/>
        <v>39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73</v>
      </c>
      <c r="D33" s="105">
        <f>SUM(D34:D37)</f>
        <v>3</v>
      </c>
      <c r="E33" s="121">
        <f>SUM(E34:E37)</f>
        <v>70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37</v>
      </c>
      <c r="D35" s="108">
        <v>2</v>
      </c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</v>
      </c>
      <c r="D38" s="105">
        <f>SUM(D39:D42)</f>
        <v>0</v>
      </c>
      <c r="E38" s="121">
        <f>SUM(E39:E42)</f>
        <v>20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</v>
      </c>
      <c r="D42" s="108"/>
      <c r="E42" s="120">
        <f t="shared" si="0"/>
        <v>20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329</v>
      </c>
      <c r="D43" s="104">
        <f>D24+D28+D29+D31+D30+D32+D33+D38</f>
        <v>25</v>
      </c>
      <c r="E43" s="118">
        <f>E24+E28+E29+E31+E30+E32+E33+E38</f>
        <v>304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629</v>
      </c>
      <c r="D44" s="103">
        <f>D43+D21+D19+D9</f>
        <v>25</v>
      </c>
      <c r="E44" s="118">
        <f>E43+E21+E19+E9</f>
        <v>604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11590</v>
      </c>
      <c r="D75" s="103">
        <f>D76+D78</f>
        <v>0</v>
      </c>
      <c r="E75" s="103">
        <f>E76+E78</f>
        <v>11590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11590</v>
      </c>
      <c r="D76" s="108"/>
      <c r="E76" s="119">
        <f t="shared" si="1"/>
        <v>11590</v>
      </c>
      <c r="F76" s="108"/>
    </row>
    <row r="77" spans="1:6" ht="12">
      <c r="A77" s="396" t="s">
        <v>727</v>
      </c>
      <c r="B77" s="397" t="s">
        <v>728</v>
      </c>
      <c r="C77" s="109">
        <v>11590</v>
      </c>
      <c r="D77" s="109"/>
      <c r="E77" s="119">
        <f t="shared" si="1"/>
        <v>11590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2100</v>
      </c>
      <c r="D85" s="104">
        <f>SUM(D86:D90)+D94</f>
        <v>5</v>
      </c>
      <c r="E85" s="104">
        <f>SUM(E86:E90)+E94</f>
        <v>2095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2097</v>
      </c>
      <c r="D90" s="103">
        <f>SUM(D91:D93)</f>
        <v>2</v>
      </c>
      <c r="E90" s="103">
        <f>SUM(E91:E93)</f>
        <v>2095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>
        <v>1</v>
      </c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2076</v>
      </c>
      <c r="D92" s="108"/>
      <c r="E92" s="119">
        <f t="shared" si="1"/>
        <v>2076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146</v>
      </c>
      <c r="D95" s="108"/>
      <c r="E95" s="119">
        <f t="shared" si="1"/>
        <v>146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13836</v>
      </c>
      <c r="D96" s="104">
        <f>D85+D80+D75+D71+D95</f>
        <v>5</v>
      </c>
      <c r="E96" s="104">
        <f>E85+E80+E75+E71+E95</f>
        <v>13831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13836</v>
      </c>
      <c r="D97" s="104">
        <f>D96+D68+D66</f>
        <v>5</v>
      </c>
      <c r="E97" s="104">
        <f>E96+E68+E66</f>
        <v>13831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f>'справка №1-БАЛАНС'!A98</f>
        <v>42051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 t="s">
        <v>870</v>
      </c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.75">
      <c r="A112" s="349"/>
      <c r="B112" s="388"/>
      <c r="C112" s="349"/>
      <c r="D112" s="169" t="s">
        <v>868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4" t="str">
        <f>'справка №1-БАЛАНС'!E3</f>
        <v> САФ МАГЕЛАН АД</v>
      </c>
      <c r="C4" s="624"/>
      <c r="D4" s="624"/>
      <c r="E4" s="624"/>
      <c r="F4" s="624"/>
      <c r="G4" s="630" t="s">
        <v>2</v>
      </c>
      <c r="H4" s="630"/>
      <c r="I4" s="497">
        <f>'справка №1-БАЛАНС'!H3</f>
        <v>130542972</v>
      </c>
    </row>
    <row r="5" spans="1:9" ht="15">
      <c r="A5" s="498" t="s">
        <v>4</v>
      </c>
      <c r="B5" s="625" t="str">
        <f>'справка №1-БАЛАНС'!E5</f>
        <v>01.01.2014 - 31.12.2014</v>
      </c>
      <c r="C5" s="625"/>
      <c r="D5" s="625"/>
      <c r="E5" s="625"/>
      <c r="F5" s="625"/>
      <c r="G5" s="628" t="s">
        <v>3</v>
      </c>
      <c r="H5" s="629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8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576">
        <f>'справка №1-БАЛАНС'!A98</f>
        <v>42051</v>
      </c>
      <c r="B30" s="627"/>
      <c r="C30" s="627"/>
      <c r="D30" s="456" t="s">
        <v>819</v>
      </c>
      <c r="E30" s="626"/>
      <c r="F30" s="626"/>
      <c r="G30" s="626"/>
      <c r="H30" s="420" t="s">
        <v>781</v>
      </c>
      <c r="I30" s="626"/>
      <c r="J30" s="626"/>
    </row>
    <row r="31" spans="1:9" s="518" customFormat="1" ht="12.75">
      <c r="A31" s="349"/>
      <c r="B31" s="388"/>
      <c r="C31" s="349"/>
      <c r="D31" s="520"/>
      <c r="E31" s="520" t="s">
        <v>870</v>
      </c>
      <c r="F31" s="520"/>
      <c r="G31" s="520"/>
      <c r="H31" s="520"/>
      <c r="I31" s="169" t="s">
        <v>868</v>
      </c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88">
      <selection activeCell="A151" sqref="A15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 САФ МАГЕЛАН АД</v>
      </c>
      <c r="C5" s="631"/>
      <c r="D5" s="631"/>
      <c r="E5" s="567" t="s">
        <v>2</v>
      </c>
      <c r="F5" s="450">
        <f>'справка №1-БАЛАНС'!H3</f>
        <v>130542972</v>
      </c>
    </row>
    <row r="6" spans="1:13" ht="15" customHeight="1">
      <c r="A6" s="27" t="s">
        <v>866</v>
      </c>
      <c r="B6" s="632" t="str">
        <f>'справка №1-БАЛАНС'!E5</f>
        <v>01.01.2014 - 31.12.2014</v>
      </c>
      <c r="C6" s="632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9"/>
      <c r="D80" s="429"/>
      <c r="E80" s="429"/>
      <c r="F80" s="441"/>
    </row>
    <row r="81" spans="1:6" ht="14.25" customHeight="1">
      <c r="A81" s="36" t="s">
        <v>828</v>
      </c>
      <c r="B81" s="40"/>
      <c r="C81" s="429"/>
      <c r="D81" s="429"/>
      <c r="E81" s="429"/>
      <c r="F81" s="441"/>
    </row>
    <row r="82" spans="1:6" ht="12.75">
      <c r="A82" s="36" t="s">
        <v>829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830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7">
        <f>'справка №1-БАЛАНС'!A98</f>
        <v>42051</v>
      </c>
      <c r="B151" s="451"/>
      <c r="C151" s="633" t="s">
        <v>848</v>
      </c>
      <c r="D151" s="633"/>
      <c r="E151" s="633"/>
      <c r="F151" s="633"/>
    </row>
    <row r="152" spans="1:6" ht="12.75">
      <c r="A152" s="514"/>
      <c r="B152" s="515"/>
      <c r="C152" s="514"/>
      <c r="D152" s="514" t="s">
        <v>870</v>
      </c>
      <c r="E152" s="514"/>
      <c r="F152" s="514"/>
    </row>
    <row r="153" spans="1:6" ht="12.75">
      <c r="A153" s="514"/>
      <c r="B153" s="515"/>
      <c r="C153" s="633" t="s">
        <v>856</v>
      </c>
      <c r="D153" s="633"/>
      <c r="E153" s="633"/>
      <c r="F153" s="633"/>
    </row>
    <row r="154" spans="3:5" ht="12.75">
      <c r="C154" s="514"/>
      <c r="D154" s="169" t="s">
        <v>868</v>
      </c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2015-02-03T15:35:19Z</cp:lastPrinted>
  <dcterms:created xsi:type="dcterms:W3CDTF">2000-06-29T12:02:40Z</dcterms:created>
  <dcterms:modified xsi:type="dcterms:W3CDTF">2015-02-16T11:01:23Z</dcterms:modified>
  <cp:category/>
  <cp:version/>
  <cp:contentType/>
  <cp:contentStatus/>
</cp:coreProperties>
</file>