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5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<sst xmlns="http://schemas.openxmlformats.org/spreadsheetml/2006/main" count="1078" uniqueCount="879">
  <si>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</si>
  <si>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</si>
  <si>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</si>
  <si>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</si>
  <si>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</si>
  <si>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</si>
  <si>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</si>
  <si>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</si>
  <si>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</si>
  <si>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</si>
  <si>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</si>
  <si>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</si>
  <si>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</si>
  <si>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</si>
  <si>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</si>
  <si>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</si>
  <si>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</si>
  <si>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</si>
  <si>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</si>
  <si>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</si>
  <si>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</si>
  <si>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</si>
  <si>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</si>
  <si>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</si>
  <si>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</si>
  <si>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</si>
  <si>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</si>
  <si>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</si>
  <si>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</si>
  <si>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</si>
  <si>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</si>
  <si>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</si>
  <si>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</si>
  <si>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</si>
  <si>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</si>
  <si>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</si>
  <si>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</si>
  <si>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</si>
  <si>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</si>
  <si>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</si>
  <si>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</si>
  <si>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</si>
  <si>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</si>
  <si>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</si>
  <si>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</si>
  <si>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</si>
  <si>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</si>
  <si>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</si>
  <si>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</si>
  <si>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</si>
  <si>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</si>
  <si>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</si>
  <si>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</si>
  <si>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</si>
  <si>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</si>
  <si>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</si>
  <si>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</si>
  <si>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</si>
  <si>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</si>
  <si>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</si>
  <si>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</si>
  <si>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</si>
  <si>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</si>
  <si>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</si>
  <si>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</si>
  <si>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</si>
  <si>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</si>
  <si>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</si>
  <si>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</si>
  <si>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</si>
  <si>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</si>
  <si>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</si>
  <si>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</si>
  <si>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</si>
  <si>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</si>
  <si>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</si>
  <si>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</si>
  <si>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</si>
  <si>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</si>
  <si>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</si>
  <si>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</si>
  <si>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</si>
  <si>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</si>
  <si>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</si>
  <si>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</si>
  <si>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</si>
  <si>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</si>
  <si>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</si>
  <si>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</si>
  <si>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</si>
  <si>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</si>
  <si>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</si>
  <si>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</si>
  <si>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</si>
  <si>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</si>
  <si>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</si>
  <si>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</si>
  <si>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</si>
  <si>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</si>
  <si>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</si>
  <si>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</si>
  <si>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</si>
  <si>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</si>
  <si>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</si>
  <si>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</si>
  <si>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</si>
  <si>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</si>
  <si>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</si>
  <si>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</si>
  <si>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</si>
  <si>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</si>
  <si>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</si>
  <si>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</si>
  <si>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</si>
  <si>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</si>
  <si>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</si>
  <si>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</si>
  <si>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</si>
  <si>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</si>
  <si>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</si>
  <si>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</si>
  <si>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</si>
  <si>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</si>
  <si>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</si>
  <si>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</si>
  <si>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</si>
  <si>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</si>
  <si>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</si>
  <si>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</si>
  <si>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</si>
  <si>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</si>
  <si>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</si>
  <si>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</si>
  <si>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</si>
  <si>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</si>
  <si>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</si>
  <si>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</si>
  <si>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</si>
  <si>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</si>
  <si>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</si>
  <si>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</si>
  <si>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</si>
  <si>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</si>
  <si>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</si>
  <si>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</si>
  <si>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</si>
  <si>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</si>
  <si>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</si>
  <si>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</si>
  <si>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</si>
  <si>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</si>
  <si>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</si>
  <si>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</si>
  <si>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</si>
  <si>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</si>
  <si>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</si>
  <si>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</si>
  <si>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</si>
  <si>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</si>
  <si>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</si>
  <si>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</si>
  <si>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</si>
  <si>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</si>
  <si>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</si>
  <si>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</si>
  <si>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</si>
  <si>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</si>
  <si>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</si>
  <si>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</si>
  <si>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</si>
  <si>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</si>
  <si>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</si>
  <si>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</si>
  <si>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</si>
  <si>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</si>
  <si>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</si>
  <si>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</si>
  <si>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</si>
  <si>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</si>
  <si>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</si>
  <si>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</si>
  <si>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</si>
  <si>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</si>
  <si>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</si>
  <si>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</si>
  <si>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</si>
  <si>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</si>
  <si>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</si>
  <si>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</si>
  <si>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</si>
  <si>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</si>
  <si>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</si>
  <si>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</si>
  <si>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</si>
  <si>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</si>
  <si>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</si>
  <si>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</si>
  <si>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</si>
  <si>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</si>
  <si>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</si>
  <si>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</si>
  <si>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</si>
  <si>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</si>
  <si>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</si>
  <si>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</si>
  <si>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</si>
  <si>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</si>
  <si>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</si>
  <si>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</si>
  <si>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</si>
  <si>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</si>
  <si>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</si>
  <si>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</si>
  <si>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</si>
  <si>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</si>
  <si>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</si>
  <si>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</si>
  <si>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</si>
  <si>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</si>
  <si>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</si>
  <si>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</si>
  <si>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</si>
  <si>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</si>
  <si>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</si>
  <si>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</si>
  <si>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</si>
  <si>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</si>
  <si>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</si>
  <si>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</si>
  <si>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</si>
  <si>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</si>
  <si>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</si>
  <si>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</si>
  <si>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</si>
  <si>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</si>
  <si>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</si>
  <si>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</si>
  <si>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</si>
  <si>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</si>
  <si>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</si>
  <si>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</si>
  <si>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</si>
  <si>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</si>
  <si>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</si>
  <si>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</si>
  <si>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</si>
  <si>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</si>
  <si>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</si>
  <si>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</si>
  <si>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</si>
  <si>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</si>
  <si>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</si>
  <si>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</si>
  <si>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</si>
  <si>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</si>
  <si>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</si>
  <si>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</si>
  <si>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</si>
  <si>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</si>
  <si>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</si>
  <si>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</si>
  <si>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</si>
  <si>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</si>
  <si>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</si>
  <si>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</si>
  <si>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</si>
  <si>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</si>
  <si>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</si>
  <si>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</si>
  <si>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</si>
  <si>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</si>
  <si>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</si>
  <si>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</si>
  <si>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</si>
  <si>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</si>
  <si>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</si>
  <si>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</si>
  <si>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</si>
  <si>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</si>
  <si>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</si>
  <si>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</si>
  <si>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</si>
  <si>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</si>
  <si>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</si>
  <si>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</si>
  <si>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</si>
  <si>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</si>
  <si>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</si>
  <si>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</si>
  <si>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</si>
  <si>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</si>
  <si>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</si>
  <si>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</si>
  <si>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</si>
  <si>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</si>
  <si>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</si>
  <si>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</si>
  <si>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</si>
  <si>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</si>
  <si>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</si>
  <si>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</si>
  <si>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</si>
  <si>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</si>
  <si>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</si>
  <si>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</si>
  <si>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</si>
  <si>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</si>
  <si>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</si>
  <si>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</si>
  <si>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</si>
  <si>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</si>
  <si>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</si>
  <si>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</si>
  <si>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</si>
  <si>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</si>
  <si>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</si>
  <si>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</si>
  <si>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</si>
  <si>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</si>
  <si>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</si>
  <si>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</si>
  <si>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</si>
  <si>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</si>
  <si>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</si>
  <si>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</si>
  <si>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</si>
  <si>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</si>
  <si>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</si>
  <si>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</si>
  <si>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</si>
  <si>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</si>
  <si>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</si>
  <si>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</si>
  <si>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</si>
  <si>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</si>
  <si>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</si>
  <si>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</si>
  <si>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</si>
  <si>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</si>
  <si>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</si>
  <si>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</si>
  <si>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</si>
  <si>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</si>
  <si>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</si>
  <si>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</si>
  <si>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</si>
  <si>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</si>
  <si>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</si>
  <si>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</si>
  <si>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</si>
  <si>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</si>
  <si>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</si>
  <si>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</si>
  <si>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</si>
  <si>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</si>
  <si>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</si>
  <si>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</si>
  <si>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</si>
  <si>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</si>
  <si>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</si>
  <si>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</si>
  <si>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</si>
  <si>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</si>
  <si>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</si>
  <si>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</si>
  <si>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</si>
  <si>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</si>
  <si>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</si>
  <si>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</si>
  <si>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</si>
  <si>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</si>
  <si>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</si>
  <si>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</si>
  <si>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</si>
  <si>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</si>
  <si>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</si>
  <si>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</si>
  <si>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</si>
  <si>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</si>
  <si>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</si>
  <si>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</si>
  <si>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</si>
  <si>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</si>
  <si>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</si>
  <si>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</si>
  <si>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</si>
  <si>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</si>
  <si>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</si>
  <si>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</si>
  <si>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</si>
  <si>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</si>
  <si>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</si>
  <si>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</si>
  <si>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</si>
  <si>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</si>
  <si>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</si>
  <si>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</si>
  <si>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</si>
  <si>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</si>
  <si>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</si>
  <si>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</si>
  <si>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</si>
  <si>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</si>
  <si>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</si>
  <si>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</si>
  <si>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</si>
  <si>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</si>
  <si>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</si>
  <si>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</si>
  <si>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</si>
  <si>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</si>
  <si>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</si>
  <si>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</si>
  <si>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</si>
  <si>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</si>
  <si>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</si>
  <si>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</si>
  <si>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</si>
  <si>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</si>
  <si>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</si>
  <si>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</si>
  <si>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</si>
  <si>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</si>
  <si>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</si>
  <si>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</si>
  <si>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</si>
  <si>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</si>
  <si>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</si>
  <si>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</si>
  <si>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</si>
  <si>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</si>
  <si>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</si>
  <si>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</si>
  <si>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</si>
  <si>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</si>
  <si>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</si>
  <si>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</si>
  <si>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</si>
  <si>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</si>
  <si>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</si>
  <si>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</si>
  <si>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</si>
  <si>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</si>
  <si>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</si>
  <si>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</si>
  <si>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</si>
  <si>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</si>
  <si>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</si>
  <si>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</si>
  <si>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</si>
  <si>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</si>
  <si>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</si>
  <si>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</si>
  <si>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</si>
  <si>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</si>
  <si>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</si>
  <si>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</si>
  <si>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</si>
  <si>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</si>
  <si>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</si>
  <si>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</si>
  <si>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</si>
  <si>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</si>
  <si>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</si>
  <si>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</si>
  <si>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</si>
  <si>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</si>
  <si>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</si>
  <si>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</si>
  <si>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</si>
  <si>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</si>
  <si>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</si>
  <si>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</si>
  <si>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</si>
  <si>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</si>
  <si>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</si>
  <si>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</si>
  <si>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</si>
  <si>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</si>
  <si>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</si>
  <si>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</si>
  <si>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</si>
  <si>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</si>
  <si>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</si>
  <si>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</si>
  <si>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</si>
  <si>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</si>
  <si>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</si>
  <si>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</si>
  <si>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</si>
  <si>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</si>
  <si>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</si>
  <si>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</si>
  <si>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</si>
  <si>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</si>
  <si>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</si>
  <si>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</si>
  <si>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</si>
  <si>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</si>
  <si>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</si>
  <si>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</si>
  <si>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</si>
  <si>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</si>
  <si>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</si>
  <si>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</si>
  <si>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</si>
  <si>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</si>
  <si>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</si>
  <si>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</si>
  <si>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</si>
  <si>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</si>
  <si>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</si>
  <si>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</si>
  <si>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</si>
  <si>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</si>
  <si>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</si>
  <si>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</si>
  <si>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</si>
  <si>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</si>
  <si>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</si>
  <si>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</si>
  <si>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</si>
  <si>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</si>
  <si>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</si>
  <si>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</si>
  <si>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</si>
  <si>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</si>
  <si>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</si>
  <si>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</si>
  <si>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</si>
  <si>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</si>
  <si>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</si>
  <si>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</si>
  <si>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</si>
  <si>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</si>
  <si>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</si>
  <si>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</si>
  <si>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</si>
  <si>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</si>
  <si>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</si>
  <si>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</si>
  <si>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</si>
  <si>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</si>
  <si>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</si>
  <si>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</si>
  <si>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</si>
  <si>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</si>
  <si>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</si>
  <si>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</si>
  <si>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</si>
  <si>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</si>
  <si>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</si>
  <si>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</si>
  <si>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</si>
  <si>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</si>
  <si>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</si>
  <si>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</si>
  <si>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</si>
  <si>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</si>
  <si>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</si>
  <si>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</si>
  <si>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</si>
  <si>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</si>
  <si>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</si>
  <si>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</si>
  <si>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</si>
  <si>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</si>
  <si>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</si>
  <si>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</si>
  <si>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</si>
  <si>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</si>
  <si>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</si>
  <si>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</si>
  <si>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</si>
  <si>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</si>
  <si>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</si>
  <si>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</si>
  <si>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</si>
  <si>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</si>
  <si>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</si>
  <si>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</si>
  <si>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</si>
  <si>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</si>
  <si>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</si>
  <si>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</si>
  <si>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</si>
  <si>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</si>
  <si>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</si>
  <si>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</si>
  <si>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</si>
  <si>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</si>
  <si>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</si>
  <si>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</si>
  <si>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</si>
  <si>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</si>
  <si>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</si>
  <si>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</si>
  <si>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</si>
  <si>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</si>
  <si>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</si>
  <si>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</si>
  <si>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</si>
  <si>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</si>
  <si>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</si>
  <si>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</si>
  <si>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</si>
  <si>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</si>
  <si>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</si>
  <si>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</si>
  <si>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</si>
  <si>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</si>
  <si>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</si>
  <si>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</si>
  <si>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</si>
  <si>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</si>
  <si>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</si>
  <si>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</si>
  <si>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</si>
  <si>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</si>
  <si>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</si>
  <si>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</si>
  <si>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</si>
  <si>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</si>
  <si>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</si>
  <si>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</si>
  <si>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</si>
  <si>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</si>
  <si>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</si>
  <si>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</si>
  <si>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</si>
  <si>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</si>
  <si>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</si>
  <si>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</si>
  <si>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</si>
  <si>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</si>
  <si>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</si>
  <si>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</si>
  <si>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</si>
  <si>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</si>
  <si>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</si>
  <si>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</si>
  <si>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</si>
  <si>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</si>
  <si>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</si>
  <si>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</si>
  <si>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</si>
  <si>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</si>
  <si>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</si>
  <si>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</si>
  <si>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</si>
  <si>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</si>
  <si>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</si>
  <si>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</si>
  <si>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</si>
  <si>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</si>
  <si>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</si>
  <si>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</si>
  <si>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</si>
  <si>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</si>
  <si>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</si>
  <si>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</si>
  <si>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</si>
  <si>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</si>
  <si>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</si>
  <si>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</si>
  <si>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</si>
  <si>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</si>
  <si>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</si>
  <si>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</si>
  <si>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</si>
  <si>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</si>
  <si>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</si>
  <si>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</si>
  <si>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</si>
  <si>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</si>
  <si>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</si>
  <si>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</si>
  <si>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</si>
  <si>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</si>
  <si>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</si>
  <si>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</si>
  <si>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</si>
  <si>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</si>
  <si>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</si>
  <si>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</si>
  <si>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</si>
  <si>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</si>
  <si>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</si>
  <si>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</si>
  <si>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</si>
  <si>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</si>
  <si>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</si>
  <si>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</si>
  <si>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</si>
  <si>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</si>
  <si>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</si>
  <si>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</si>
  <si>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</si>
  <si>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</si>
  <si>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</si>
  <si>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</si>
  <si>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</si>
  <si>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</si>
  <si>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</si>
  <si>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</si>
  <si>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</si>
  <si>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</si>
  <si>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</si>
  <si>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</si>
  <si>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</si>
  <si>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</si>
  <si>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</si>
  <si>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</si>
  <si>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</si>
  <si>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</si>
  <si>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</si>
  <si>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</si>
  <si>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</si>
  <si>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</si>
  <si>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</si>
  <si>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</si>
  <si>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</si>
  <si>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</si>
  <si>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</si>
  <si>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</si>
  <si>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</si>
  <si>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</si>
  <si>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</si>
  <si>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</si>
  <si>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</si>
  <si>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</si>
  <si>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</si>
  <si>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</si>
  <si>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</si>
  <si>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</si>
  <si>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</si>
  <si>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</si>
  <si>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</si>
  <si>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</si>
  <si>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</si>
  <si>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</si>
  <si>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</si>
  <si>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</si>
  <si>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</si>
  <si>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</si>
  <si>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</si>
  <si>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</si>
  <si>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</si>
  <si>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</si>
  <si>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</si>
  <si>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</si>
  <si>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</si>
  <si>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</si>
  <si>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</si>
  <si>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</si>
  <si>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</si>
  <si>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</si>
  <si>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</si>
  <si>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</si>
  <si>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</si>
  <si>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</si>
  <si>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</si>
  <si>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</si>
  <si>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</si>
  <si>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</si>
  <si>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</si>
  <si>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</si>
  <si>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</si>
  <si>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</si>
  <si>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</si>
  <si>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</si>
  <si>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</si>
  <si>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</si>
  <si>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</si>
  <si>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</si>
  <si>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</si>
  <si>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</si>
  <si>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</si>
  <si>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</si>
  <si>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</si>
  <si>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</si>
  <si>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</si>
  <si>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</si>
  <si>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</si>
  <si>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</si>
  <si>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</si>
  <si>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</si>
  <si>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</si>
  <si>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</si>
  <si>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</si>
  <si>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</si>
  <si>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</si>
  <si>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</si>
  <si>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</si>
  <si>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</si>
  <si>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</si>
  <si>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</si>
  <si>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</si>
  <si>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</si>
  <si>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</si>
  <si>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</si>
  <si>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</si>
  <si>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</si>
  <si>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</si>
  <si>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</si>
  <si>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</si>
  <si>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</si>
  <si>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</si>
  <si>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</si>
  <si>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</si>
  <si>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</si>
  <si>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</si>
  <si>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</si>
  <si>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</si>
  <si>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</si>
  <si>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</si>
  <si>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</si>
  <si>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</si>
  <si>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</si>
  <si>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</si>
  <si>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</si>
  <si>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</si>
  <si>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</si>
  <si>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</si>
  <si>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</si>
  <si>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</si>
  <si>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</si>
  <si>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</si>
  <si>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</si>
  <si>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</si>
  <si>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</si>
  <si>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</si>
  <si>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</si>
  <si>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</si>
  <si>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</si>
  <si>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</si>
  <si>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</si>
  <si>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</si>
  <si>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</si>
  <si>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</si>
  <si>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</si>
  <si>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</si>
  <si>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</si>
  <si>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</si>
  <si>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</si>
  <si>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</si>
  <si>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</si>
  <si>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</si>
  <si>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</si>
  <si>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</si>
  <si>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</si>
  <si>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</si>
  <si>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</si>
  <si>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</si>
  <si>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</si>
  <si>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</si>
  <si>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</si>
  <si>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</si>
  <si>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</si>
  <si>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</si>
  <si>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</si>
  <si>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</si>
  <si>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</si>
  <si>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</si>
  <si>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</si>
  <si>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</si>
  <si>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</si>
  <si>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</si>
  <si>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</si>
  <si>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</si>
  <si>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</si>
  <si>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(Т. Томов)</t>
  </si>
  <si>
    <t xml:space="preserve">                    (Т. Томов)</t>
  </si>
  <si>
    <t>.</t>
  </si>
  <si>
    <t>Дата на съставяне: 19.07.2011</t>
  </si>
  <si>
    <t xml:space="preserve"> 01.01.2011 - 30.06.2011 г.</t>
  </si>
  <si>
    <t>Дата  на съставяне:19.07.2011</t>
  </si>
  <si>
    <t>Дата на съставяне:  19.07.2011</t>
  </si>
  <si>
    <t>Дата на съставяне:                  19.07.2011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</si>
</sst>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workbookViewId="0" topLeftCell="A1">
      <selection activeCell="E72" sqref="E7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383</v>
      </c>
      <c r="B3" s="581"/>
      <c r="C3" s="581"/>
      <c r="D3" s="581"/>
      <c r="E3" s="462" t="s">
        <v>866</v>
      </c>
      <c r="F3" s="217" t="s">
        <v>2</v>
      </c>
      <c r="G3" s="172"/>
      <c r="H3" s="461">
        <v>130542972</v>
      </c>
    </row>
    <row r="4" spans="1:8" ht="15">
      <c r="A4" s="580" t="s">
        <v>868</v>
      </c>
      <c r="B4" s="586"/>
      <c r="C4" s="586"/>
      <c r="D4" s="586"/>
      <c r="E4" s="504" t="s">
        <v>867</v>
      </c>
      <c r="F4" s="582" t="s">
        <v>3</v>
      </c>
      <c r="G4" s="583"/>
      <c r="H4" s="461" t="s">
        <v>158</v>
      </c>
    </row>
    <row r="5" spans="1:8" ht="15">
      <c r="A5" s="580" t="s">
        <v>4</v>
      </c>
      <c r="B5" s="581"/>
      <c r="C5" s="581"/>
      <c r="D5" s="581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489</v>
      </c>
      <c r="D11" s="151">
        <v>529</v>
      </c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4319</v>
      </c>
      <c r="D12" s="151">
        <v>5168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>
        <v>134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117</v>
      </c>
      <c r="D15" s="151">
        <v>635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14</v>
      </c>
      <c r="D16" s="151">
        <v>147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10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4939</v>
      </c>
      <c r="D19" s="155">
        <f>SUM(D11:D18)</f>
        <v>6623</v>
      </c>
      <c r="E19" s="237" t="s">
        <v>52</v>
      </c>
      <c r="F19" s="242" t="s">
        <v>53</v>
      </c>
      <c r="G19" s="152"/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1008</v>
      </c>
      <c r="H21" s="156">
        <f>SUM(H22:H24)</f>
        <v>3804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1008</v>
      </c>
      <c r="H22" s="152">
        <v>3735</v>
      </c>
    </row>
    <row r="23" spans="1:13" ht="15">
      <c r="A23" s="235" t="s">
        <v>65</v>
      </c>
      <c r="B23" s="241" t="s">
        <v>66</v>
      </c>
      <c r="C23" s="151"/>
      <c r="D23" s="151">
        <v>8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45</v>
      </c>
      <c r="E24" s="237" t="s">
        <v>71</v>
      </c>
      <c r="F24" s="242" t="s">
        <v>72</v>
      </c>
      <c r="G24" s="152"/>
      <c r="H24" s="152">
        <v>69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1008</v>
      </c>
      <c r="H25" s="154">
        <f>H19+H20+H21</f>
        <v>5237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53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768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>
        <v>768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-980</v>
      </c>
      <c r="H32" s="316">
        <v>-4997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-980</v>
      </c>
      <c r="H33" s="154">
        <f>H27+H31+H32</f>
        <v>-4229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1744</v>
      </c>
      <c r="H36" s="154">
        <f>H25+H17+H33</f>
        <v>2724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2828</v>
      </c>
      <c r="H44" s="152">
        <v>3174</v>
      </c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2871</v>
      </c>
      <c r="H49" s="154">
        <f>SUM(H43:H48)</f>
        <v>3218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505</v>
      </c>
      <c r="D54" s="151">
        <v>505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6044</v>
      </c>
      <c r="D55" s="155">
        <f>D19+D20+D21+D27+D32+D45+D51+D53+D54</f>
        <v>7781</v>
      </c>
      <c r="E55" s="237" t="s">
        <v>171</v>
      </c>
      <c r="F55" s="261" t="s">
        <v>172</v>
      </c>
      <c r="G55" s="154">
        <f>G49+G51+G52+G53+G54</f>
        <v>2871</v>
      </c>
      <c r="H55" s="154">
        <f>H49+H51+H52+H53+H54</f>
        <v>3218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70</v>
      </c>
      <c r="D58" s="151">
        <v>76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8032</v>
      </c>
      <c r="H59" s="152">
        <v>7489</v>
      </c>
      <c r="M59" s="157"/>
    </row>
    <row r="60" spans="1:8" ht="15">
      <c r="A60" s="235" t="s">
        <v>182</v>
      </c>
      <c r="B60" s="241" t="s">
        <v>183</v>
      </c>
      <c r="C60" s="151">
        <v>76</v>
      </c>
      <c r="D60" s="151">
        <v>4985</v>
      </c>
      <c r="E60" s="237" t="s">
        <v>184</v>
      </c>
      <c r="F60" s="242" t="s">
        <v>185</v>
      </c>
      <c r="G60" s="152">
        <v>697</v>
      </c>
      <c r="H60" s="152">
        <v>742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2725</v>
      </c>
      <c r="H61" s="154">
        <f>SUM(H62:H68)</f>
        <v>4664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19</v>
      </c>
      <c r="H62" s="152">
        <v>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146</v>
      </c>
      <c r="D64" s="155">
        <f>SUM(D58:D63)</f>
        <v>5061</v>
      </c>
      <c r="E64" s="237" t="s">
        <v>199</v>
      </c>
      <c r="F64" s="242" t="s">
        <v>200</v>
      </c>
      <c r="G64" s="152">
        <v>1044</v>
      </c>
      <c r="H64" s="152">
        <v>4365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23</v>
      </c>
      <c r="H66" s="152">
        <v>2</v>
      </c>
    </row>
    <row r="67" spans="1:8" ht="15">
      <c r="A67" s="235" t="s">
        <v>206</v>
      </c>
      <c r="B67" s="241" t="s">
        <v>207</v>
      </c>
      <c r="C67" s="151">
        <v>1051</v>
      </c>
      <c r="D67" s="151">
        <v>3761</v>
      </c>
      <c r="E67" s="237" t="s">
        <v>208</v>
      </c>
      <c r="F67" s="242" t="s">
        <v>209</v>
      </c>
      <c r="G67" s="152">
        <v>9</v>
      </c>
      <c r="H67" s="152"/>
    </row>
    <row r="68" spans="1:8" ht="15">
      <c r="A68" s="235" t="s">
        <v>210</v>
      </c>
      <c r="B68" s="241" t="s">
        <v>211</v>
      </c>
      <c r="C68" s="151">
        <v>667</v>
      </c>
      <c r="D68" s="151">
        <v>1074</v>
      </c>
      <c r="E68" s="237" t="s">
        <v>212</v>
      </c>
      <c r="F68" s="242" t="s">
        <v>213</v>
      </c>
      <c r="G68" s="152">
        <v>1623</v>
      </c>
      <c r="H68" s="152">
        <v>284</v>
      </c>
    </row>
    <row r="69" spans="1:8" ht="15">
      <c r="A69" s="235" t="s">
        <v>214</v>
      </c>
      <c r="B69" s="241" t="s">
        <v>215</v>
      </c>
      <c r="C69" s="151">
        <v>238</v>
      </c>
      <c r="D69" s="151">
        <v>390</v>
      </c>
      <c r="E69" s="251" t="s">
        <v>77</v>
      </c>
      <c r="F69" s="242" t="s">
        <v>216</v>
      </c>
      <c r="G69" s="152">
        <v>215</v>
      </c>
      <c r="H69" s="152">
        <v>213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34</v>
      </c>
      <c r="H70" s="152">
        <v>34</v>
      </c>
    </row>
    <row r="71" spans="1:18" ht="15">
      <c r="A71" s="235" t="s">
        <v>221</v>
      </c>
      <c r="B71" s="241" t="s">
        <v>222</v>
      </c>
      <c r="C71" s="151">
        <v>1</v>
      </c>
      <c r="D71" s="151">
        <v>8</v>
      </c>
      <c r="E71" s="253" t="s">
        <v>45</v>
      </c>
      <c r="F71" s="273" t="s">
        <v>223</v>
      </c>
      <c r="G71" s="161">
        <f>G59+G60+G61+G69+G70</f>
        <v>11703</v>
      </c>
      <c r="H71" s="161">
        <f>H59+H60+H61+H69+H70</f>
        <v>13142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</v>
      </c>
      <c r="D72" s="151">
        <v>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54</v>
      </c>
      <c r="D74" s="151">
        <v>699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2018</v>
      </c>
      <c r="D75" s="155">
        <f>SUM(D67:D74)</f>
        <v>5939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7999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11703</v>
      </c>
      <c r="H79" s="162">
        <f>H71+H74+H75+H76</f>
        <v>13142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7999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7999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23</v>
      </c>
      <c r="D87" s="151">
        <v>214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16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67</v>
      </c>
      <c r="D90" s="151">
        <v>73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111</v>
      </c>
      <c r="D91" s="155">
        <f>SUM(D87:D90)</f>
        <v>303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10274</v>
      </c>
      <c r="D93" s="155">
        <f>D64+D75+D84+D91+D92</f>
        <v>11303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16318</v>
      </c>
      <c r="D94" s="164">
        <f>D93+D55</f>
        <v>19084</v>
      </c>
      <c r="E94" s="449" t="s">
        <v>269</v>
      </c>
      <c r="F94" s="289" t="s">
        <v>270</v>
      </c>
      <c r="G94" s="165">
        <f>G36+G39+G55+G79</f>
        <v>16318</v>
      </c>
      <c r="H94" s="165">
        <f>H36+H39+H55+H79</f>
        <v>19084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4" t="s">
        <v>855</v>
      </c>
      <c r="G97" s="584"/>
      <c r="H97" s="584"/>
      <c r="M97" s="157"/>
    </row>
    <row r="98" spans="1:13" ht="15">
      <c r="A98" s="45" t="s">
        <v>874</v>
      </c>
      <c r="B98" s="432"/>
      <c r="C98" s="584" t="s">
        <v>272</v>
      </c>
      <c r="D98" s="584"/>
      <c r="E98" s="584"/>
      <c r="F98" s="170"/>
      <c r="G98" s="171"/>
      <c r="H98" s="169" t="s">
        <v>871</v>
      </c>
      <c r="M98" s="157"/>
    </row>
    <row r="99" spans="1:8" ht="15" customHeight="1">
      <c r="A99" s="169" t="s">
        <v>873</v>
      </c>
      <c r="C99" s="45"/>
      <c r="E99" s="1" t="s">
        <v>863</v>
      </c>
      <c r="F99" s="584"/>
      <c r="G99" s="584"/>
      <c r="H99" s="584"/>
    </row>
    <row r="100" spans="1:8" ht="15">
      <c r="A100" s="173"/>
      <c r="B100" s="173"/>
      <c r="C100" s="584"/>
      <c r="D100" s="585"/>
      <c r="E100" s="585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F99:H99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5" bottom="0.1" header="0.08" footer="0.1"/>
  <pageSetup fitToHeight="1000" horizontalDpi="300" verticalDpi="300" orientation="portrait" paperSize="9" scale="61" r:id="rId1"/>
  <headerFooter alignWithMargins="0">
    <oddHeader>&amp;R&amp;"Times New Roman Cyr,Regular"&amp;9СПРАВКА ПО ОБРАЗЕЦ  № 1</oddHeader>
  </headerFooter>
  <rowBreaks count="1" manualBreakCount="1">
    <brk id="7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I29" sqref="I2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САФ МАГЕЛАН АД</v>
      </c>
      <c r="C2" s="589"/>
      <c r="D2" s="589"/>
      <c r="E2" s="589"/>
      <c r="F2" s="576" t="s">
        <v>2</v>
      </c>
      <c r="G2" s="576"/>
      <c r="H2" s="526">
        <f>'справка №1-БАЛАНС'!H3</f>
        <v>130542972</v>
      </c>
    </row>
    <row r="3" spans="1:8" ht="15">
      <c r="A3" s="467" t="s">
        <v>274</v>
      </c>
      <c r="B3" s="589" t="str">
        <f>'справка №1-БАЛАНС'!E4</f>
        <v> неконсолидиран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01.01.2011 - 30.06.2011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253</v>
      </c>
      <c r="D9" s="46">
        <v>281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214</v>
      </c>
      <c r="D10" s="46">
        <v>555</v>
      </c>
      <c r="E10" s="298" t="s">
        <v>288</v>
      </c>
      <c r="F10" s="549" t="s">
        <v>289</v>
      </c>
      <c r="G10" s="550">
        <v>5988</v>
      </c>
      <c r="H10" s="550">
        <v>24377</v>
      </c>
    </row>
    <row r="11" spans="1:8" ht="12">
      <c r="A11" s="298" t="s">
        <v>290</v>
      </c>
      <c r="B11" s="299" t="s">
        <v>291</v>
      </c>
      <c r="C11" s="46">
        <v>194</v>
      </c>
      <c r="D11" s="46">
        <v>545</v>
      </c>
      <c r="E11" s="300" t="s">
        <v>292</v>
      </c>
      <c r="F11" s="549" t="s">
        <v>293</v>
      </c>
      <c r="G11" s="550">
        <v>973</v>
      </c>
      <c r="H11" s="550">
        <v>281</v>
      </c>
    </row>
    <row r="12" spans="1:8" ht="12">
      <c r="A12" s="298" t="s">
        <v>294</v>
      </c>
      <c r="B12" s="299" t="s">
        <v>295</v>
      </c>
      <c r="C12" s="46">
        <v>234</v>
      </c>
      <c r="D12" s="46">
        <v>362</v>
      </c>
      <c r="E12" s="300" t="s">
        <v>77</v>
      </c>
      <c r="F12" s="549" t="s">
        <v>296</v>
      </c>
      <c r="G12" s="550">
        <v>1768</v>
      </c>
      <c r="H12" s="550">
        <v>304</v>
      </c>
    </row>
    <row r="13" spans="1:18" ht="12">
      <c r="A13" s="298" t="s">
        <v>297</v>
      </c>
      <c r="B13" s="299" t="s">
        <v>298</v>
      </c>
      <c r="C13" s="46">
        <v>38</v>
      </c>
      <c r="D13" s="46">
        <v>63</v>
      </c>
      <c r="E13" s="301" t="s">
        <v>50</v>
      </c>
      <c r="F13" s="551" t="s">
        <v>299</v>
      </c>
      <c r="G13" s="548">
        <f>SUM(G9:G12)</f>
        <v>8729</v>
      </c>
      <c r="H13" s="548">
        <f>SUM(H9:H12)</f>
        <v>24962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7616</v>
      </c>
      <c r="D14" s="46">
        <v>22372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222</v>
      </c>
      <c r="D16" s="47">
        <v>916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8771</v>
      </c>
      <c r="D19" s="49">
        <f>SUM(D9:D15)+D16</f>
        <v>25094</v>
      </c>
      <c r="E19" s="304" t="s">
        <v>316</v>
      </c>
      <c r="F19" s="552" t="s">
        <v>317</v>
      </c>
      <c r="G19" s="550">
        <v>12</v>
      </c>
      <c r="H19" s="550">
        <v>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300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355</v>
      </c>
      <c r="D22" s="46">
        <v>190</v>
      </c>
      <c r="E22" s="304" t="s">
        <v>325</v>
      </c>
      <c r="F22" s="552" t="s">
        <v>326</v>
      </c>
      <c r="G22" s="550">
        <v>277</v>
      </c>
      <c r="H22" s="550">
        <v>100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869</v>
      </c>
      <c r="D24" s="46">
        <v>83</v>
      </c>
      <c r="E24" s="301" t="s">
        <v>102</v>
      </c>
      <c r="F24" s="554" t="s">
        <v>333</v>
      </c>
      <c r="G24" s="548">
        <f>SUM(G19:G23)</f>
        <v>289</v>
      </c>
      <c r="H24" s="548">
        <f>SUM(H19:H23)</f>
        <v>421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</v>
      </c>
      <c r="D25" s="46">
        <v>22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1227</v>
      </c>
      <c r="D26" s="49">
        <f>SUM(D22:D25)</f>
        <v>295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9998</v>
      </c>
      <c r="D28" s="50">
        <f>D26+D19</f>
        <v>25389</v>
      </c>
      <c r="E28" s="127" t="s">
        <v>338</v>
      </c>
      <c r="F28" s="554" t="s">
        <v>339</v>
      </c>
      <c r="G28" s="548">
        <f>G13+G15+G24</f>
        <v>9018</v>
      </c>
      <c r="H28" s="548">
        <f>H13+H15+H24</f>
        <v>25383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980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9998</v>
      </c>
      <c r="D33" s="49">
        <f>D28-D31+D32</f>
        <v>25389</v>
      </c>
      <c r="E33" s="127" t="s">
        <v>352</v>
      </c>
      <c r="F33" s="554" t="s">
        <v>353</v>
      </c>
      <c r="G33" s="53">
        <f>G32-G31+G28</f>
        <v>9018</v>
      </c>
      <c r="H33" s="53">
        <f>H32-H31+H28</f>
        <v>25383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980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980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980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9998</v>
      </c>
      <c r="D42" s="53">
        <f>D33+D35+D39</f>
        <v>25389</v>
      </c>
      <c r="E42" s="128" t="s">
        <v>379</v>
      </c>
      <c r="F42" s="129" t="s">
        <v>380</v>
      </c>
      <c r="G42" s="53">
        <f>G39+G33</f>
        <v>9998</v>
      </c>
      <c r="H42" s="53">
        <f>H39+H33</f>
        <v>25389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861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40743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.75">
      <c r="A51" s="564"/>
      <c r="B51" s="560"/>
      <c r="C51" s="425"/>
      <c r="D51" s="169" t="s">
        <v>871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0" zoomScaleNormal="120" workbookViewId="0" topLeftCell="A31">
      <selection activeCell="B52" sqref="B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01.01.2011 - 30.06.2011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1772</v>
      </c>
      <c r="D10" s="54">
        <v>26126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-2611+517</f>
        <v>-2094</v>
      </c>
      <c r="D11" s="54">
        <f>-28302+726+95-2</f>
        <v>-27483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-239</v>
      </c>
      <c r="D13" s="54">
        <v>-452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-30</v>
      </c>
      <c r="D14" s="54">
        <v>-1615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-254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-8</v>
      </c>
      <c r="D18" s="54">
        <v>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15</v>
      </c>
      <c r="D19" s="54">
        <v>1644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-838</v>
      </c>
      <c r="D20" s="55">
        <f>SUM(D10:D19)</f>
        <v>-1790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f>-726</f>
        <v>-726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384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300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384</v>
      </c>
      <c r="D32" s="55">
        <f>SUM(D22:D31)</f>
        <v>-426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1170</v>
      </c>
      <c r="D36" s="54">
        <v>3196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-390</v>
      </c>
      <c r="D37" s="54">
        <v>-758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-517</v>
      </c>
      <c r="D38" s="54">
        <f>-395-95+1</f>
        <v>-489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-24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-22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262</v>
      </c>
      <c r="D42" s="55">
        <f>SUM(D34:D41)</f>
        <v>1903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-192</v>
      </c>
      <c r="D43" s="55">
        <f>D42+D32+D20</f>
        <v>-313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303</v>
      </c>
      <c r="D44" s="132">
        <v>496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111</v>
      </c>
      <c r="D45" s="55">
        <f>D44+D43</f>
        <v>183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111</v>
      </c>
      <c r="D46" s="56">
        <v>303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/>
      <c r="D50" s="578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8"/>
      <c r="D52" s="578"/>
      <c r="G52" s="133"/>
      <c r="H52" s="133"/>
    </row>
    <row r="53" spans="1:8" ht="12.75">
      <c r="A53" s="318"/>
      <c r="B53" s="169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L34" sqref="L3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 САФ МАГЕЛАН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неконсолидиран</v>
      </c>
      <c r="C4" s="594"/>
      <c r="D4" s="594"/>
      <c r="E4" s="594"/>
      <c r="F4" s="594"/>
      <c r="G4" s="594"/>
      <c r="H4" s="594"/>
      <c r="I4" s="594"/>
      <c r="J4" s="136"/>
      <c r="K4" s="579" t="s">
        <v>3</v>
      </c>
      <c r="L4" s="57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 01.01.2011 - 30.06.2011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3735</v>
      </c>
      <c r="G11" s="58">
        <f>'справка №1-БАЛАНС'!H23</f>
        <v>0</v>
      </c>
      <c r="H11" s="60">
        <v>69</v>
      </c>
      <c r="I11" s="58">
        <f>'справка №1-БАЛАНС'!H28+'справка №1-БАЛАНС'!H31</f>
        <v>768</v>
      </c>
      <c r="J11" s="58">
        <f>'справка №1-БАЛАНС'!H29+'справка №1-БАЛАНС'!H32</f>
        <v>-4997</v>
      </c>
      <c r="K11" s="60"/>
      <c r="L11" s="344">
        <f>SUM(C11:K11)</f>
        <v>2724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3735</v>
      </c>
      <c r="G15" s="61">
        <f t="shared" si="2"/>
        <v>0</v>
      </c>
      <c r="H15" s="61">
        <f t="shared" si="2"/>
        <v>69</v>
      </c>
      <c r="I15" s="61">
        <f t="shared" si="2"/>
        <v>768</v>
      </c>
      <c r="J15" s="61">
        <f t="shared" si="2"/>
        <v>-4997</v>
      </c>
      <c r="K15" s="61">
        <f t="shared" si="2"/>
        <v>0</v>
      </c>
      <c r="L15" s="344">
        <f t="shared" si="1"/>
        <v>2724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-980</v>
      </c>
      <c r="K16" s="60"/>
      <c r="L16" s="344">
        <f t="shared" si="1"/>
        <v>-980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>
        <v>-1433</v>
      </c>
      <c r="E20" s="60"/>
      <c r="F20" s="60">
        <v>-2727</v>
      </c>
      <c r="G20" s="60"/>
      <c r="H20" s="60">
        <v>-69</v>
      </c>
      <c r="I20" s="60">
        <v>-768</v>
      </c>
      <c r="J20" s="60">
        <v>4997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1008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-980</v>
      </c>
      <c r="K29" s="59">
        <f t="shared" si="6"/>
        <v>0</v>
      </c>
      <c r="L29" s="344">
        <f t="shared" si="1"/>
        <v>1744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1008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-980</v>
      </c>
      <c r="K32" s="59">
        <f t="shared" si="7"/>
        <v>0</v>
      </c>
      <c r="L32" s="344">
        <f t="shared" si="1"/>
        <v>1744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876</v>
      </c>
      <c r="B36" s="19"/>
      <c r="C36" s="15"/>
      <c r="D36" s="592" t="s">
        <v>521</v>
      </c>
      <c r="E36" s="592"/>
      <c r="F36" s="592"/>
      <c r="G36" s="592"/>
      <c r="H36" s="592"/>
      <c r="I36" s="592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863</v>
      </c>
      <c r="F37" s="538"/>
      <c r="G37" s="538"/>
      <c r="H37" s="538"/>
      <c r="I37" s="538"/>
      <c r="J37" s="538"/>
      <c r="K37" s="169" t="s">
        <v>871</v>
      </c>
      <c r="L37" s="348"/>
      <c r="M37" s="348"/>
      <c r="N37" s="11"/>
    </row>
    <row r="38" spans="1:14" ht="12">
      <c r="A38" s="454"/>
      <c r="B38" s="19"/>
      <c r="C38" s="15"/>
      <c r="D38" s="592"/>
      <c r="E38" s="592"/>
      <c r="F38" s="592"/>
      <c r="G38" s="592"/>
      <c r="H38" s="592"/>
      <c r="I38" s="592"/>
      <c r="J38" s="15"/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workbookViewId="0" topLeftCell="C7">
      <pane xSplit="18780" topLeftCell="R3" activePane="topLeft" state="split"/>
      <selection pane="topLeft" activeCell="L35" sqref="L35"/>
      <selection pane="topRight" activeCell="R16" sqref="R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 САФ МАГЕЛАН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01.01.2011 - 30.06.2011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529</v>
      </c>
      <c r="E9" s="189"/>
      <c r="F9" s="189">
        <v>40</v>
      </c>
      <c r="G9" s="74">
        <f>D9+E9-F9</f>
        <v>489</v>
      </c>
      <c r="H9" s="65"/>
      <c r="I9" s="65"/>
      <c r="J9" s="74">
        <f>G9+H9-I9</f>
        <v>489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5522</v>
      </c>
      <c r="E10" s="189"/>
      <c r="F10" s="189">
        <v>813</v>
      </c>
      <c r="G10" s="74">
        <f aca="true" t="shared" si="2" ref="G10:G39">D10+E10-F10</f>
        <v>4709</v>
      </c>
      <c r="H10" s="65"/>
      <c r="I10" s="65"/>
      <c r="J10" s="74">
        <f aca="true" t="shared" si="3" ref="J10:J39">G10+H10-I10</f>
        <v>4709</v>
      </c>
      <c r="K10" s="65">
        <v>354</v>
      </c>
      <c r="L10" s="65">
        <v>50</v>
      </c>
      <c r="M10" s="65">
        <v>14</v>
      </c>
      <c r="N10" s="74">
        <f aca="true" t="shared" si="4" ref="N10:N39">K10+L10-M10</f>
        <v>390</v>
      </c>
      <c r="O10" s="65"/>
      <c r="P10" s="65"/>
      <c r="Q10" s="74">
        <f t="shared" si="0"/>
        <v>390</v>
      </c>
      <c r="R10" s="74">
        <f t="shared" si="1"/>
        <v>4319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833</v>
      </c>
      <c r="E11" s="189"/>
      <c r="F11" s="189">
        <v>664</v>
      </c>
      <c r="G11" s="74">
        <f t="shared" si="2"/>
        <v>169</v>
      </c>
      <c r="H11" s="65"/>
      <c r="I11" s="65"/>
      <c r="J11" s="74">
        <f>G11+H11-I11</f>
        <v>169</v>
      </c>
      <c r="K11" s="65">
        <v>700</v>
      </c>
      <c r="L11" s="65">
        <v>2</v>
      </c>
      <c r="M11" s="65">
        <v>533</v>
      </c>
      <c r="N11" s="74">
        <f t="shared" si="4"/>
        <v>169</v>
      </c>
      <c r="O11" s="65"/>
      <c r="P11" s="65"/>
      <c r="Q11" s="74">
        <f>N11+O11-P11</f>
        <v>169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2652</v>
      </c>
      <c r="E13" s="189"/>
      <c r="F13" s="189">
        <v>1120</v>
      </c>
      <c r="G13" s="74">
        <f t="shared" si="2"/>
        <v>1532</v>
      </c>
      <c r="H13" s="65"/>
      <c r="I13" s="65"/>
      <c r="J13" s="74">
        <f>G13+H13-I13</f>
        <v>1532</v>
      </c>
      <c r="K13" s="65">
        <v>2017</v>
      </c>
      <c r="L13" s="65">
        <v>137</v>
      </c>
      <c r="M13" s="65">
        <v>739</v>
      </c>
      <c r="N13" s="74">
        <f t="shared" si="4"/>
        <v>1415</v>
      </c>
      <c r="O13" s="65"/>
      <c r="P13" s="65"/>
      <c r="Q13" s="74">
        <f>N13+O13-P13</f>
        <v>1415</v>
      </c>
      <c r="R13" s="74">
        <f t="shared" si="1"/>
        <v>117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469</v>
      </c>
      <c r="E14" s="189"/>
      <c r="F14" s="189">
        <v>426</v>
      </c>
      <c r="G14" s="74">
        <f t="shared" si="2"/>
        <v>43</v>
      </c>
      <c r="H14" s="65"/>
      <c r="I14" s="65"/>
      <c r="J14" s="74">
        <f>G14+H14-I14</f>
        <v>43</v>
      </c>
      <c r="K14" s="65">
        <v>321</v>
      </c>
      <c r="L14" s="65">
        <v>5</v>
      </c>
      <c r="M14" s="65">
        <v>297</v>
      </c>
      <c r="N14" s="74">
        <f t="shared" si="4"/>
        <v>29</v>
      </c>
      <c r="O14" s="65"/>
      <c r="P14" s="65"/>
      <c r="Q14" s="74">
        <f>N14+O14-P14</f>
        <v>29</v>
      </c>
      <c r="R14" s="74">
        <f t="shared" si="1"/>
        <v>14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69</v>
      </c>
      <c r="E16" s="189"/>
      <c r="F16" s="189">
        <v>69</v>
      </c>
      <c r="G16" s="74">
        <f t="shared" si="2"/>
        <v>0</v>
      </c>
      <c r="H16" s="65"/>
      <c r="I16" s="65"/>
      <c r="J16" s="74">
        <f t="shared" si="3"/>
        <v>0</v>
      </c>
      <c r="K16" s="65">
        <v>59</v>
      </c>
      <c r="L16" s="65"/>
      <c r="M16" s="65">
        <v>59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10074</v>
      </c>
      <c r="E17" s="194">
        <f>SUM(E9:E16)</f>
        <v>0</v>
      </c>
      <c r="F17" s="194">
        <f>SUM(F9:F16)</f>
        <v>3132</v>
      </c>
      <c r="G17" s="74">
        <f t="shared" si="2"/>
        <v>6942</v>
      </c>
      <c r="H17" s="75">
        <f>SUM(H9:H16)</f>
        <v>0</v>
      </c>
      <c r="I17" s="75">
        <f>SUM(I9:I16)</f>
        <v>0</v>
      </c>
      <c r="J17" s="74">
        <f t="shared" si="3"/>
        <v>6942</v>
      </c>
      <c r="K17" s="75">
        <f>SUM(K9:K16)</f>
        <v>3451</v>
      </c>
      <c r="L17" s="75">
        <f>SUM(L9:L16)</f>
        <v>194</v>
      </c>
      <c r="M17" s="75">
        <f>SUM(M9:M16)</f>
        <v>1642</v>
      </c>
      <c r="N17" s="74">
        <f t="shared" si="4"/>
        <v>2003</v>
      </c>
      <c r="O17" s="75">
        <f>SUM(O9:O16)</f>
        <v>0</v>
      </c>
      <c r="P17" s="75">
        <f>SUM(P9:P16)</f>
        <v>0</v>
      </c>
      <c r="Q17" s="74">
        <f t="shared" si="5"/>
        <v>2003</v>
      </c>
      <c r="R17" s="74">
        <f t="shared" si="6"/>
        <v>4939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85</v>
      </c>
      <c r="E21" s="189"/>
      <c r="F21" s="189">
        <v>85</v>
      </c>
      <c r="G21" s="74">
        <f t="shared" si="2"/>
        <v>0</v>
      </c>
      <c r="H21" s="65"/>
      <c r="I21" s="65"/>
      <c r="J21" s="74">
        <f t="shared" si="3"/>
        <v>0</v>
      </c>
      <c r="K21" s="65">
        <v>77</v>
      </c>
      <c r="L21" s="65"/>
      <c r="M21" s="65">
        <v>77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>
        <v>90</v>
      </c>
      <c r="G22" s="74">
        <f t="shared" si="2"/>
        <v>0</v>
      </c>
      <c r="H22" s="65"/>
      <c r="I22" s="65"/>
      <c r="J22" s="74">
        <f t="shared" si="3"/>
        <v>0</v>
      </c>
      <c r="K22" s="65">
        <v>45</v>
      </c>
      <c r="L22" s="65"/>
      <c r="M22" s="65">
        <v>45</v>
      </c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175</v>
      </c>
      <c r="E25" s="190">
        <f aca="true" t="shared" si="7" ref="E25:P25">SUM(E21:E24)</f>
        <v>0</v>
      </c>
      <c r="F25" s="190">
        <f t="shared" si="7"/>
        <v>175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122</v>
      </c>
      <c r="L25" s="66">
        <f t="shared" si="7"/>
        <v>0</v>
      </c>
      <c r="M25" s="66">
        <f t="shared" si="7"/>
        <v>122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10849</v>
      </c>
      <c r="E40" s="438">
        <f>E17+E18+E19+E25+E38+E39</f>
        <v>0</v>
      </c>
      <c r="F40" s="438">
        <f aca="true" t="shared" si="13" ref="F40:R40">F17+F18+F19+F25+F38+F39</f>
        <v>3307</v>
      </c>
      <c r="G40" s="438">
        <f t="shared" si="13"/>
        <v>7542</v>
      </c>
      <c r="H40" s="438">
        <f t="shared" si="13"/>
        <v>0</v>
      </c>
      <c r="I40" s="438">
        <f t="shared" si="13"/>
        <v>0</v>
      </c>
      <c r="J40" s="438">
        <f t="shared" si="13"/>
        <v>7542</v>
      </c>
      <c r="K40" s="438">
        <f t="shared" si="13"/>
        <v>3573</v>
      </c>
      <c r="L40" s="438">
        <f t="shared" si="13"/>
        <v>194</v>
      </c>
      <c r="M40" s="438">
        <f t="shared" si="13"/>
        <v>1764</v>
      </c>
      <c r="N40" s="438">
        <f t="shared" si="13"/>
        <v>2003</v>
      </c>
      <c r="O40" s="438">
        <f t="shared" si="13"/>
        <v>0</v>
      </c>
      <c r="P40" s="438">
        <f t="shared" si="13"/>
        <v>0</v>
      </c>
      <c r="Q40" s="438">
        <f t="shared" si="13"/>
        <v>2003</v>
      </c>
      <c r="R40" s="438">
        <f t="shared" si="13"/>
        <v>5539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865</v>
      </c>
      <c r="P44" s="610"/>
      <c r="Q44" s="610"/>
      <c r="R44" s="610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16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20" zoomScaleNormal="120" workbookViewId="0" topLeftCell="A49">
      <selection activeCell="C74" sqref="C7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САФ МАГЕЛАН АД</v>
      </c>
      <c r="C3" s="620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01.01.2011 - 30.06.2011 г.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1051</v>
      </c>
      <c r="D24" s="119">
        <f>SUM(D25:D27)</f>
        <v>1051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1051</v>
      </c>
      <c r="D26" s="108">
        <v>1051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667</v>
      </c>
      <c r="D28" s="108">
        <v>667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238</v>
      </c>
      <c r="D29" s="108">
        <v>238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7</v>
      </c>
      <c r="D37" s="108">
        <v>7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54</v>
      </c>
      <c r="D38" s="105">
        <f>SUM(D39:D42)</f>
        <v>54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54</v>
      </c>
      <c r="D42" s="108">
        <v>54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2018</v>
      </c>
      <c r="D43" s="104">
        <f>D24+D28+D29+D31+D30+D32+D33+D38</f>
        <v>2018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2018</v>
      </c>
      <c r="D44" s="103">
        <f>D43+D21+D19+D9</f>
        <v>2018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2828</v>
      </c>
      <c r="D64" s="108"/>
      <c r="E64" s="119">
        <f t="shared" si="1"/>
        <v>2828</v>
      </c>
      <c r="F64" s="110"/>
    </row>
    <row r="65" spans="1:6" ht="12">
      <c r="A65" s="396" t="s">
        <v>709</v>
      </c>
      <c r="B65" s="397" t="s">
        <v>710</v>
      </c>
      <c r="C65" s="109">
        <v>2828</v>
      </c>
      <c r="D65" s="109"/>
      <c r="E65" s="119">
        <f t="shared" si="1"/>
        <v>2828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2871</v>
      </c>
      <c r="D66" s="103">
        <f>D52+D56+D61+D62+D63+D64</f>
        <v>0</v>
      </c>
      <c r="E66" s="119">
        <f t="shared" si="1"/>
        <v>2871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19</v>
      </c>
      <c r="D71" s="105">
        <f>SUM(D72:D74)</f>
        <v>19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19</v>
      </c>
      <c r="D74" s="108">
        <v>19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8032</v>
      </c>
      <c r="D75" s="103">
        <f>D76+D78</f>
        <v>8032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8032</v>
      </c>
      <c r="D76" s="108">
        <v>8032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697</v>
      </c>
      <c r="D80" s="103">
        <f>SUM(D81:D84)</f>
        <v>697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697</v>
      </c>
      <c r="D83" s="108">
        <v>697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2706</v>
      </c>
      <c r="D85" s="104">
        <f>SUM(D86:D90)+D94</f>
        <v>2706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1044</v>
      </c>
      <c r="D87" s="108">
        <v>1044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23</v>
      </c>
      <c r="D89" s="108">
        <v>23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1623</v>
      </c>
      <c r="D90" s="103">
        <f>SUM(D91:D93)</f>
        <v>1623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>
        <v>19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1601</v>
      </c>
      <c r="D92" s="108">
        <v>1601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9</v>
      </c>
      <c r="D94" s="108">
        <v>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215</v>
      </c>
      <c r="D95" s="108">
        <v>215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11669</v>
      </c>
      <c r="D96" s="104">
        <f>D85+D80+D75+D71+D95</f>
        <v>11669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14540</v>
      </c>
      <c r="D97" s="104">
        <f>D96+D68+D66</f>
        <v>11669</v>
      </c>
      <c r="E97" s="104">
        <f>E96+E68+E66</f>
        <v>2871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34</v>
      </c>
      <c r="D104" s="108"/>
      <c r="E104" s="108"/>
      <c r="F104" s="125">
        <f>C104+D104-E104</f>
        <v>34</v>
      </c>
    </row>
    <row r="105" spans="1:16" ht="12">
      <c r="A105" s="412" t="s">
        <v>777</v>
      </c>
      <c r="B105" s="395" t="s">
        <v>778</v>
      </c>
      <c r="C105" s="103">
        <f>SUM(C102:C104)</f>
        <v>34</v>
      </c>
      <c r="D105" s="103">
        <f>SUM(D102:D104)</f>
        <v>0</v>
      </c>
      <c r="E105" s="103">
        <f>SUM(E102:E104)</f>
        <v>0</v>
      </c>
      <c r="F105" s="103">
        <f>SUM(F102:F104)</f>
        <v>34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.75">
      <c r="A112" s="349"/>
      <c r="B112" s="388"/>
      <c r="C112" s="349"/>
      <c r="D112" s="16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САФ МАГЕЛАН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130542972</v>
      </c>
    </row>
    <row r="5" spans="1:9" ht="15">
      <c r="A5" s="501" t="s">
        <v>4</v>
      </c>
      <c r="B5" s="622" t="str">
        <f>'справка №1-БАЛАНС'!E5</f>
        <v> 01.01.2011 - 30.06.2011 г.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7999</v>
      </c>
      <c r="G19" s="98"/>
      <c r="H19" s="98"/>
      <c r="I19" s="434">
        <f t="shared" si="0"/>
        <v>7999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7999</v>
      </c>
      <c r="G26" s="85">
        <f t="shared" si="2"/>
        <v>0</v>
      </c>
      <c r="H26" s="85">
        <f t="shared" si="2"/>
        <v>0</v>
      </c>
      <c r="I26" s="434">
        <f t="shared" si="0"/>
        <v>7999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.75">
      <c r="A31" s="349"/>
      <c r="B31" s="388"/>
      <c r="C31" s="349"/>
      <c r="D31" s="523"/>
      <c r="E31" s="523" t="s">
        <v>863</v>
      </c>
      <c r="F31" s="523"/>
      <c r="G31" s="523"/>
      <c r="H31" s="523"/>
      <c r="I31" s="169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7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53" sqref="C153:F153"/>
    </sheetView>
  </sheetViews>
  <sheetFormatPr defaultColWidth="9.00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9.00390625" style="509" customWidth="1"/>
    <col min="6" max="6" width="8.3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САФ МАГЕЛАН АД</v>
      </c>
      <c r="C5" s="628"/>
      <c r="D5" s="628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869</v>
      </c>
      <c r="B6" s="629" t="str">
        <f>'справка №1-БАЛАНС'!E5</f>
        <v> 01.01.2011 - 30.06.2011 г.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7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D154" s="16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2011-07-29T06:45:21Z</cp:lastPrinted>
  <dcterms:created xsi:type="dcterms:W3CDTF">2000-06-29T12:02:40Z</dcterms:created>
  <dcterms:modified xsi:type="dcterms:W3CDTF">2011-07-29T12:14:58Z</dcterms:modified>
  <cp:category/>
  <cp:version/>
  <cp:contentType/>
  <cp:contentStatus/>
</cp:coreProperties>
</file>