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<sst xmlns="http://schemas.openxmlformats.org/spreadsheetml/2006/main" count="1059" uniqueCount="871">
  <si>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</si>
  <si>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</si>
  <si>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</si>
  <si>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</si>
  <si>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</si>
  <si>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</si>
  <si>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</si>
  <si>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</si>
  <si>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</si>
  <si>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</si>
  <si>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</si>
  <si>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</si>
  <si>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</si>
  <si>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</si>
  <si>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</si>
  <si>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</si>
  <si>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</si>
  <si>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</si>
  <si>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</si>
  <si>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</si>
  <si>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</si>
  <si>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</si>
  <si>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</si>
  <si>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</si>
  <si>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</si>
  <si>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</si>
  <si>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</si>
  <si>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</si>
  <si>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</si>
  <si>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</si>
  <si>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</si>
  <si>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</si>
  <si>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</si>
  <si>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</si>
  <si>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</si>
  <si>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</si>
  <si>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</si>
  <si>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</si>
  <si>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</si>
  <si>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</si>
  <si>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</si>
  <si>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</si>
  <si>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</si>
  <si>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</si>
  <si>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</si>
  <si>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</si>
  <si>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</si>
  <si>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</si>
  <si>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</si>
  <si>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</si>
  <si>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</si>
  <si>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</si>
  <si>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</si>
  <si>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</si>
  <si>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</si>
  <si>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</si>
  <si>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</si>
  <si>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</si>
  <si>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</si>
  <si>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</si>
  <si>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</si>
  <si>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</si>
  <si>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</si>
  <si>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</si>
  <si>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</si>
  <si>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</si>
  <si>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</si>
  <si>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</si>
  <si>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</si>
  <si>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</si>
  <si>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</si>
  <si>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</si>
  <si>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</si>
  <si>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</si>
  <si>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</si>
  <si>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</si>
  <si>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</si>
  <si>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</si>
  <si>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</si>
  <si>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</si>
  <si>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</si>
  <si>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</si>
  <si>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</si>
  <si>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</si>
  <si>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</si>
  <si>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</si>
  <si>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</si>
  <si>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</si>
  <si>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</si>
  <si>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</si>
  <si>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</si>
  <si>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</si>
  <si>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</si>
  <si>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</si>
  <si>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</si>
  <si>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</si>
  <si>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</si>
  <si>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</si>
  <si>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</si>
  <si>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</si>
  <si>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</si>
  <si>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</si>
  <si>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</si>
  <si>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</si>
  <si>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</si>
  <si>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</si>
  <si>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</si>
  <si>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</si>
  <si>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</si>
  <si>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</si>
  <si>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</si>
  <si>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</si>
  <si>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</si>
  <si>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</si>
  <si>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</si>
  <si>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</si>
  <si>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</si>
  <si>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</si>
  <si>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</si>
  <si>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</si>
  <si>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</si>
  <si>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</si>
  <si>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</si>
  <si>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</si>
  <si>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</si>
  <si>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</si>
  <si>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</si>
  <si>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</si>
  <si>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</si>
  <si>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</si>
  <si>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</si>
  <si>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</si>
  <si>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</si>
  <si>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</si>
  <si>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</si>
  <si>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</si>
  <si>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</si>
  <si>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</si>
  <si>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</si>
  <si>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</si>
  <si>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</si>
  <si>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</si>
  <si>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</si>
  <si>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</si>
  <si>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</si>
  <si>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</si>
  <si>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</si>
  <si>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</si>
  <si>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</si>
  <si>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</si>
  <si>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</si>
  <si>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</si>
  <si>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</si>
  <si>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</si>
  <si>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</si>
  <si>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</si>
  <si>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</si>
  <si>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</si>
  <si>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</si>
  <si>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</si>
  <si>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</si>
  <si>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</si>
  <si>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</si>
  <si>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</si>
  <si>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</si>
  <si>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</si>
  <si>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</si>
  <si>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</si>
  <si>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</si>
  <si>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</si>
  <si>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</si>
  <si>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</si>
  <si>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</si>
  <si>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</si>
  <si>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</si>
  <si>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</si>
  <si>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</si>
  <si>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</si>
  <si>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</si>
  <si>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</si>
  <si>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</si>
  <si>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</si>
  <si>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</si>
  <si>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</si>
  <si>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</si>
  <si>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</si>
  <si>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</si>
  <si>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</si>
  <si>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</si>
  <si>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</si>
  <si>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</si>
  <si>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</si>
  <si>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</si>
  <si>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</si>
  <si>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</si>
  <si>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</si>
  <si>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</si>
  <si>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</si>
  <si>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</si>
  <si>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</si>
  <si>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</si>
  <si>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</si>
  <si>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</si>
  <si>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</si>
  <si>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</si>
  <si>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</si>
  <si>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</si>
  <si>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</si>
  <si>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</si>
  <si>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</si>
  <si>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</si>
  <si>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</si>
  <si>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</si>
  <si>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</si>
  <si>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</si>
  <si>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</si>
  <si>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</si>
  <si>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</si>
  <si>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</si>
  <si>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</si>
  <si>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</si>
  <si>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</si>
  <si>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</si>
  <si>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</si>
  <si>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</si>
  <si>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</si>
  <si>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</si>
  <si>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</si>
  <si>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</si>
  <si>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</si>
  <si>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</si>
  <si>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</si>
  <si>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</si>
  <si>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</si>
  <si>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</si>
  <si>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</si>
  <si>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</si>
  <si>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</si>
  <si>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</si>
  <si>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</si>
  <si>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</si>
  <si>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</si>
  <si>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</si>
  <si>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</si>
  <si>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</si>
  <si>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</si>
  <si>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</si>
  <si>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</si>
  <si>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</si>
  <si>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</si>
  <si>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</si>
  <si>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</si>
  <si>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</si>
  <si>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</si>
  <si>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</si>
  <si>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</si>
  <si>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</si>
  <si>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</si>
  <si>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</si>
  <si>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</si>
  <si>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</si>
  <si>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</si>
  <si>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</si>
  <si>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</si>
  <si>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</si>
  <si>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</si>
  <si>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</si>
  <si>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</si>
  <si>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</si>
  <si>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</si>
  <si>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</si>
  <si>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</si>
  <si>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</si>
  <si>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</si>
  <si>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</si>
  <si>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</si>
  <si>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</si>
  <si>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</si>
  <si>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</si>
  <si>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</si>
  <si>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</si>
  <si>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</si>
  <si>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</si>
  <si>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</si>
  <si>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</si>
  <si>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</si>
  <si>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</si>
  <si>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</si>
  <si>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</si>
  <si>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</si>
  <si>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</si>
  <si>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</si>
  <si>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</si>
  <si>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</si>
  <si>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</si>
  <si>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</si>
  <si>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</si>
  <si>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</si>
  <si>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</si>
  <si>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</si>
  <si>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</si>
  <si>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</si>
  <si>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</si>
  <si>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</si>
  <si>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</si>
  <si>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</si>
  <si>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</si>
  <si>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</si>
  <si>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</si>
  <si>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</si>
  <si>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</si>
  <si>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</si>
  <si>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</si>
  <si>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</si>
  <si>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</si>
  <si>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</si>
  <si>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</si>
  <si>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</si>
  <si>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</si>
  <si>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</si>
  <si>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</si>
  <si>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</si>
  <si>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</si>
  <si>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</si>
  <si>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</si>
  <si>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</si>
  <si>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</si>
  <si>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</si>
  <si>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</si>
  <si>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</si>
  <si>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</si>
  <si>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</si>
  <si>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</si>
  <si>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</si>
  <si>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</si>
  <si>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</si>
  <si>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</si>
  <si>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</si>
  <si>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</si>
  <si>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</si>
  <si>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</si>
  <si>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</si>
  <si>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</si>
  <si>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</si>
  <si>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</si>
  <si>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</si>
  <si>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</si>
  <si>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</si>
  <si>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</si>
  <si>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</si>
  <si>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</si>
  <si>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</si>
  <si>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</si>
  <si>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</si>
  <si>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</si>
  <si>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</si>
  <si>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</si>
  <si>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</si>
  <si>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</si>
  <si>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</si>
  <si>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</si>
  <si>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</si>
  <si>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</si>
  <si>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</si>
  <si>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</si>
  <si>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</si>
  <si>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</si>
  <si>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</si>
  <si>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</si>
  <si>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</si>
  <si>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</si>
  <si>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</si>
  <si>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</si>
  <si>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</si>
  <si>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</si>
  <si>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</si>
  <si>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</si>
  <si>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</si>
  <si>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</si>
  <si>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</si>
  <si>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</si>
  <si>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</si>
  <si>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</si>
  <si>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</si>
  <si>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</si>
  <si>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</si>
  <si>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</si>
  <si>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</si>
  <si>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</si>
  <si>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</si>
  <si>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</si>
  <si>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</si>
  <si>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</si>
  <si>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</si>
  <si>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</si>
  <si>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</si>
  <si>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</si>
  <si>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</si>
  <si>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</si>
  <si>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</si>
  <si>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</si>
  <si>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</si>
  <si>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</si>
  <si>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</si>
  <si>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</si>
  <si>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</si>
  <si>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</si>
  <si>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</si>
  <si>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</si>
  <si>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</si>
  <si>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</si>
  <si>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</si>
  <si>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</si>
  <si>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</si>
  <si>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</si>
  <si>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</si>
  <si>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</si>
  <si>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</si>
  <si>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</si>
  <si>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</si>
  <si>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</si>
  <si>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</si>
  <si>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</si>
  <si>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</si>
  <si>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</si>
  <si>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</si>
  <si>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</si>
  <si>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</si>
  <si>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</si>
  <si>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</si>
  <si>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</si>
  <si>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</si>
  <si>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</si>
  <si>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</si>
  <si>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</si>
  <si>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</si>
  <si>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</si>
  <si>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</si>
  <si>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</si>
  <si>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</si>
  <si>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</si>
  <si>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</si>
  <si>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</si>
  <si>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</si>
  <si>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</si>
  <si>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</si>
  <si>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</si>
  <si>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</si>
  <si>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</si>
  <si>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</si>
  <si>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</si>
  <si>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</si>
  <si>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</si>
  <si>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</si>
  <si>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</si>
  <si>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</si>
  <si>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</si>
  <si>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</si>
  <si>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</si>
  <si>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</si>
  <si>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</si>
  <si>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</si>
  <si>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</si>
  <si>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</si>
  <si>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</si>
  <si>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</si>
  <si>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</si>
  <si>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</si>
  <si>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</si>
  <si>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</si>
  <si>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</si>
  <si>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</si>
  <si>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</si>
  <si>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</si>
  <si>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</si>
  <si>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</si>
  <si>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</si>
  <si>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</si>
  <si>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</si>
  <si>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</si>
  <si>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</si>
  <si>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</si>
  <si>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</si>
  <si>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</si>
  <si>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</si>
  <si>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</si>
  <si>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</si>
  <si>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</si>
  <si>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</si>
  <si>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</si>
  <si>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</si>
  <si>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</si>
  <si>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</si>
  <si>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</si>
  <si>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</si>
  <si>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</si>
  <si>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</si>
  <si>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</si>
  <si>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</si>
  <si>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</si>
  <si>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</si>
  <si>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</si>
  <si>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</si>
  <si>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</si>
  <si>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</si>
  <si>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</si>
  <si>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</si>
  <si>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</si>
  <si>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</si>
  <si>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</si>
  <si>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</si>
  <si>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</si>
  <si>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</si>
  <si>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</si>
  <si>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</si>
  <si>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</si>
  <si>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</si>
  <si>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</si>
  <si>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</si>
  <si>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</si>
  <si>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</si>
  <si>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</si>
  <si>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</si>
  <si>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</si>
  <si>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</si>
  <si>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</si>
  <si>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</si>
  <si>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</si>
  <si>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</si>
  <si>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</si>
  <si>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</si>
  <si>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</si>
  <si>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</si>
  <si>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</si>
  <si>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</si>
  <si>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</si>
  <si>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</si>
  <si>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</si>
  <si>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</si>
  <si>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</si>
  <si>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</si>
  <si>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</si>
  <si>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</si>
  <si>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</si>
  <si>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</si>
  <si>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</si>
  <si>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</si>
  <si>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</si>
  <si>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</si>
  <si>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</si>
  <si>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</si>
  <si>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</si>
  <si>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</si>
  <si>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</si>
  <si>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</si>
  <si>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</si>
  <si>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</si>
  <si>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</si>
  <si>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</si>
  <si>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</si>
  <si>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</si>
  <si>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</si>
  <si>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</si>
  <si>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</si>
  <si>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</si>
  <si>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</si>
  <si>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</si>
  <si>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</si>
  <si>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</si>
  <si>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</si>
  <si>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</si>
  <si>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</si>
  <si>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</si>
  <si>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</si>
  <si>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</si>
  <si>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</si>
  <si>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</si>
  <si>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</si>
  <si>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</si>
  <si>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</si>
  <si>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</si>
  <si>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</si>
  <si>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</si>
  <si>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</si>
  <si>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</si>
  <si>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</si>
  <si>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</si>
  <si>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</si>
  <si>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</si>
  <si>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</si>
  <si>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</si>
  <si>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</si>
  <si>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</si>
  <si>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</si>
  <si>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</si>
  <si>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</si>
  <si>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</si>
  <si>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</si>
  <si>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</si>
  <si>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</si>
  <si>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</si>
  <si>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</si>
  <si>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</si>
  <si>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</si>
  <si>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</si>
  <si>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</si>
  <si>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</si>
  <si>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</si>
  <si>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</si>
  <si>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</si>
  <si>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</si>
  <si>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</si>
  <si>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</si>
  <si>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</si>
  <si>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</si>
  <si>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</si>
  <si>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</si>
  <si>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</si>
  <si>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</si>
  <si>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</si>
  <si>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</si>
  <si>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</si>
  <si>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</si>
  <si>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</si>
  <si>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</si>
  <si>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</si>
  <si>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</si>
  <si>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</si>
  <si>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</si>
  <si>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</si>
  <si>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</si>
  <si>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</si>
  <si>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</si>
  <si>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</si>
  <si>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</si>
  <si>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</si>
  <si>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</si>
  <si>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</si>
  <si>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</si>
  <si>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</si>
  <si>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</si>
  <si>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</si>
  <si>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</si>
  <si>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</si>
  <si>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</si>
  <si>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</si>
  <si>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</si>
  <si>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</si>
  <si>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</si>
  <si>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</si>
  <si>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</si>
  <si>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</si>
  <si>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</si>
  <si>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</si>
  <si>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</si>
  <si>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</si>
  <si>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</si>
  <si>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</si>
  <si>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</si>
  <si>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</si>
  <si>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</si>
  <si>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</si>
  <si>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</si>
  <si>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</si>
  <si>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</si>
  <si>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</si>
  <si>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</si>
  <si>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</si>
  <si>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</si>
  <si>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</si>
  <si>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</si>
  <si>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</si>
  <si>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</si>
  <si>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</si>
  <si>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</si>
  <si>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</si>
  <si>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</si>
  <si>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</si>
  <si>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</si>
  <si>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</si>
  <si>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</si>
  <si>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</si>
  <si>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</si>
  <si>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</si>
  <si>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</si>
  <si>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</si>
  <si>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</si>
  <si>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</si>
  <si>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</si>
  <si>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</si>
  <si>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</si>
  <si>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</si>
  <si>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</si>
  <si>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</si>
  <si>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</si>
  <si>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</si>
  <si>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</si>
  <si>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</si>
  <si>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</si>
  <si>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</si>
  <si>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</si>
  <si>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</si>
  <si>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</si>
  <si>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</si>
  <si>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</si>
  <si>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</si>
  <si>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</si>
  <si>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</si>
  <si>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</si>
  <si>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</si>
  <si>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</si>
  <si>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</si>
  <si>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</si>
  <si>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</si>
  <si>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</si>
  <si>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</si>
  <si>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</si>
  <si>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</si>
  <si>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</si>
  <si>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</si>
  <si>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</si>
  <si>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</si>
  <si>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</si>
  <si>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</si>
  <si>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</si>
  <si>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</si>
  <si>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</si>
  <si>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</si>
  <si>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</si>
  <si>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</si>
  <si>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</si>
  <si>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</si>
  <si>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</si>
  <si>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</si>
  <si>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</si>
  <si>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</si>
  <si>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</si>
  <si>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</si>
  <si>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</si>
  <si>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</si>
  <si>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</si>
  <si>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</si>
  <si>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</si>
  <si>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</si>
  <si>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</si>
  <si>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</si>
  <si>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</si>
  <si>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</si>
  <si>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</si>
  <si>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</si>
  <si>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</si>
  <si>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</si>
  <si>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</si>
  <si>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</si>
  <si>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</si>
  <si>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</si>
  <si>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</si>
  <si>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</si>
  <si>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</si>
  <si>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</si>
  <si>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</si>
  <si>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</si>
  <si>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</si>
  <si>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</si>
  <si>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</si>
  <si>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</si>
  <si>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</si>
  <si>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</si>
  <si>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</si>
  <si>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</si>
  <si>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</si>
  <si>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</si>
  <si>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</si>
  <si>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</si>
  <si>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</si>
  <si>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</si>
  <si>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</si>
  <si>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</si>
  <si>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</si>
  <si>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</si>
  <si>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</si>
  <si>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</si>
  <si>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</si>
  <si>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</si>
  <si>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</si>
  <si>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</si>
  <si>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</si>
  <si>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</si>
  <si>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</si>
  <si>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</si>
  <si>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</si>
  <si>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</si>
  <si>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</si>
  <si>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</si>
  <si>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</si>
  <si>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</si>
  <si>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</si>
  <si>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</si>
  <si>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</si>
  <si>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</si>
  <si>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</si>
  <si>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</si>
  <si>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</si>
  <si>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</si>
  <si>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</si>
  <si>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</si>
  <si>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</si>
  <si>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</si>
  <si>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</si>
  <si>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</si>
  <si>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</si>
  <si>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</si>
  <si>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</si>
  <si>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</si>
  <si>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</si>
  <si>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</si>
  <si>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</si>
  <si>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</si>
  <si>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</si>
  <si>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</si>
  <si>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</si>
  <si>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</si>
  <si>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</si>
  <si>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</si>
  <si>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</si>
  <si>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</si>
  <si>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</si>
  <si>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</si>
  <si>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</si>
  <si>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</si>
  <si>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</si>
  <si>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</si>
  <si>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</si>
  <si>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</si>
  <si>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</si>
  <si>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</si>
  <si>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</si>
  <si>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</si>
  <si>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</si>
  <si>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</si>
  <si>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</si>
  <si>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</si>
  <si>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</si>
  <si>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</si>
  <si>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</si>
  <si>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</si>
  <si>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</si>
  <si>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</si>
  <si>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</si>
  <si>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</si>
  <si>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</si>
  <si>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</si>
  <si>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</si>
  <si>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</si>
  <si>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</si>
  <si>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</si>
  <si>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</si>
  <si>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</si>
  <si>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</si>
  <si>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</si>
  <si>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</si>
  <si>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</si>
  <si>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</si>
  <si>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</si>
  <si>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</si>
  <si>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</si>
  <si>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</si>
  <si>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</si>
  <si>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18.02.2013</t>
  </si>
  <si>
    <t xml:space="preserve">Дата  на съставяне: 18.02.2013                                                                                                                         </t>
  </si>
  <si>
    <t xml:space="preserve">Дата на съставяне: 18.02.2013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</si>
</sst>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867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41274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935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935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985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20</v>
      </c>
      <c r="H31" s="152">
        <v>496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1476</v>
      </c>
      <c r="H33" s="154">
        <f>H27+H31+H32</f>
        <v>1461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9411</v>
      </c>
      <c r="H36" s="154">
        <f>H25+H17+H33</f>
        <v>9384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198</v>
      </c>
      <c r="H39" s="158">
        <v>194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30120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29035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32382</v>
      </c>
      <c r="H49" s="154">
        <f>SUM(H43:H48)</f>
        <v>34339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29622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29622</v>
      </c>
      <c r="D55" s="155">
        <f>D19+D20+D21+D27+D32+D45+D51+D53+D54</f>
        <v>37073</v>
      </c>
      <c r="E55" s="237" t="s">
        <v>172</v>
      </c>
      <c r="F55" s="261" t="s">
        <v>173</v>
      </c>
      <c r="G55" s="154">
        <f>G49+G51+G52+G53+G54</f>
        <v>32382</v>
      </c>
      <c r="H55" s="154">
        <f>H49+H51+H52+H53+H54</f>
        <v>34339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351</v>
      </c>
      <c r="H61" s="154">
        <f>SUM(H62:H68)</f>
        <v>636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342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2626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2626</v>
      </c>
      <c r="D64" s="155">
        <f>SUM(D58:D63)</f>
        <v>1058</v>
      </c>
      <c r="E64" s="237" t="s">
        <v>200</v>
      </c>
      <c r="F64" s="242" t="s">
        <v>201</v>
      </c>
      <c r="G64" s="152">
        <f>6+1</f>
        <v>7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675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1911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3850</v>
      </c>
      <c r="D71" s="151">
        <v>2496</v>
      </c>
      <c r="E71" s="253" t="s">
        <v>46</v>
      </c>
      <c r="F71" s="273" t="s">
        <v>224</v>
      </c>
      <c r="G71" s="161">
        <f>G59+G60+G61+G69+G70</f>
        <v>1026</v>
      </c>
      <c r="H71" s="161">
        <f>H59+H60+H61+H69+H70</f>
        <v>1330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220+10</f>
        <v>230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6047</v>
      </c>
      <c r="D75" s="155">
        <f>SUM(D67:D74)</f>
        <v>3758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1026</v>
      </c>
      <c r="H79" s="162">
        <f>H71+H74+H75+H76</f>
        <v>1330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1176+660</f>
        <v>1836</v>
      </c>
      <c r="D88" s="151">
        <v>3159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2873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4709</v>
      </c>
      <c r="D91" s="155">
        <f>SUM(D87:D90)</f>
        <v>3322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13395</v>
      </c>
      <c r="D93" s="155">
        <f>D64+D75+D84+D91+D92</f>
        <v>8174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43017</v>
      </c>
      <c r="D94" s="164">
        <f>D93+D55</f>
        <v>45247</v>
      </c>
      <c r="E94" s="449" t="s">
        <v>270</v>
      </c>
      <c r="F94" s="289" t="s">
        <v>271</v>
      </c>
      <c r="G94" s="165">
        <f>G36+G39+G55+G79</f>
        <v>43017</v>
      </c>
      <c r="H94" s="165">
        <f>H36+H39+H55+H79</f>
        <v>45247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41274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f>163+3</f>
        <v>166</v>
      </c>
      <c r="D10" s="46">
        <v>172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24</v>
      </c>
      <c r="H11" s="550">
        <v>27</v>
      </c>
    </row>
    <row r="12" spans="1:8" ht="12">
      <c r="A12" s="298" t="s">
        <v>295</v>
      </c>
      <c r="B12" s="299" t="s">
        <v>296</v>
      </c>
      <c r="C12" s="46">
        <f>78+9</f>
        <v>87</v>
      </c>
      <c r="D12" s="46">
        <v>93</v>
      </c>
      <c r="E12" s="300" t="s">
        <v>78</v>
      </c>
      <c r="F12" s="549" t="s">
        <v>297</v>
      </c>
      <c r="G12" s="550">
        <v>306</v>
      </c>
      <c r="H12" s="550">
        <v>111</v>
      </c>
    </row>
    <row r="13" spans="1:18" ht="12">
      <c r="A13" s="298" t="s">
        <v>298</v>
      </c>
      <c r="B13" s="299" t="s">
        <v>299</v>
      </c>
      <c r="C13" s="46">
        <f>9+1</f>
        <v>10</v>
      </c>
      <c r="D13" s="46">
        <v>11</v>
      </c>
      <c r="E13" s="301" t="s">
        <v>51</v>
      </c>
      <c r="F13" s="551" t="s">
        <v>300</v>
      </c>
      <c r="G13" s="548">
        <f>SUM(G9:G12)</f>
        <v>330</v>
      </c>
      <c r="H13" s="548">
        <f>SUM(H9:H12)</f>
        <v>138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>
        <v>75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330</v>
      </c>
      <c r="D19" s="49">
        <f>SUM(D9:D15)+D16</f>
        <v>352</v>
      </c>
      <c r="E19" s="304" t="s">
        <v>317</v>
      </c>
      <c r="F19" s="552" t="s">
        <v>318</v>
      </c>
      <c r="G19" s="550">
        <f>3213+13</f>
        <v>3226</v>
      </c>
      <c r="H19" s="550">
        <v>3711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2360</v>
      </c>
      <c r="D22" s="46">
        <v>2550</v>
      </c>
      <c r="E22" s="304" t="s">
        <v>326</v>
      </c>
      <c r="F22" s="552" t="s">
        <v>327</v>
      </c>
      <c r="G22" s="550">
        <v>1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201</v>
      </c>
      <c r="H23" s="550">
        <v>251</v>
      </c>
    </row>
    <row r="24" spans="1:18" ht="12">
      <c r="A24" s="298" t="s">
        <v>332</v>
      </c>
      <c r="B24" s="305" t="s">
        <v>333</v>
      </c>
      <c r="C24" s="46">
        <v>2</v>
      </c>
      <c r="D24" s="46">
        <v>3</v>
      </c>
      <c r="E24" s="301" t="s">
        <v>103</v>
      </c>
      <c r="F24" s="554" t="s">
        <v>334</v>
      </c>
      <c r="G24" s="548">
        <f>SUM(G19:G23)</f>
        <v>3428</v>
      </c>
      <c r="H24" s="548">
        <f>SUM(H19:H23)</f>
        <v>3967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1043</v>
      </c>
      <c r="D25" s="46">
        <v>646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3405</v>
      </c>
      <c r="D26" s="49">
        <f>SUM(D22:D25)</f>
        <v>3199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3735</v>
      </c>
      <c r="D28" s="50">
        <f>D26+D19</f>
        <v>3551</v>
      </c>
      <c r="E28" s="127" t="s">
        <v>339</v>
      </c>
      <c r="F28" s="554" t="s">
        <v>340</v>
      </c>
      <c r="G28" s="548">
        <f>G13+G15+G24</f>
        <v>3758</v>
      </c>
      <c r="H28" s="548">
        <f>H13+H15+H24</f>
        <v>4105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23</v>
      </c>
      <c r="D30" s="50">
        <f>IF((H28-D28)&gt;0,H28-D28,0)</f>
        <v>554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3735</v>
      </c>
      <c r="D33" s="49">
        <f>D28+D31+D32</f>
        <v>3551</v>
      </c>
      <c r="E33" s="127" t="s">
        <v>353</v>
      </c>
      <c r="F33" s="554" t="s">
        <v>354</v>
      </c>
      <c r="G33" s="53">
        <f>G32+G31+G28</f>
        <v>3758</v>
      </c>
      <c r="H33" s="53">
        <f>H32+H31+H28</f>
        <v>4105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23</v>
      </c>
      <c r="D34" s="50">
        <f>IF((H33-D33)&gt;0,H33-D33,0)</f>
        <v>554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53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</v>
      </c>
      <c r="D36" s="46">
        <v>53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</v>
      </c>
      <c r="D39" s="460">
        <f>+IF((H33-D33-D35)&gt;0,H33-D33-D35,0)</f>
        <v>501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5</v>
      </c>
      <c r="E40" s="127" t="s">
        <v>371</v>
      </c>
      <c r="F40" s="558" t="s">
        <v>373</v>
      </c>
      <c r="G40" s="550"/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</v>
      </c>
      <c r="D41" s="52">
        <f>IF(H39=0,IF(D39-D40&gt;0,D39-D40+H40,0),IF(H39-H40&lt;0,H40-H39+D39,0))</f>
        <v>496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3758</v>
      </c>
      <c r="D42" s="53">
        <f>D33+D35+D39</f>
        <v>4105</v>
      </c>
      <c r="E42" s="128" t="s">
        <v>380</v>
      </c>
      <c r="F42" s="129" t="s">
        <v>381</v>
      </c>
      <c r="G42" s="53">
        <f>G39+G33</f>
        <v>3758</v>
      </c>
      <c r="H42" s="53">
        <f>H39+H33</f>
        <v>4105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41323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B60" sqref="B6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41274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346</v>
      </c>
      <c r="D10" s="54">
        <v>135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-133-4</f>
        <v>-137</v>
      </c>
      <c r="D11" s="54">
        <v>-150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-102-20</f>
        <v>-122</v>
      </c>
      <c r="D13" s="54">
        <v>-123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-52</v>
      </c>
      <c r="D15" s="54">
        <v>-59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f>122+50</f>
        <v>172</v>
      </c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796-3</f>
        <v>793</v>
      </c>
      <c r="D19" s="54">
        <v>126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988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-368</v>
      </c>
      <c r="D24" s="54">
        <v>-1619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2893</v>
      </c>
      <c r="D25" s="54">
        <v>5862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2196</v>
      </c>
      <c r="D26" s="54">
        <v>2268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4721</v>
      </c>
      <c r="D32" s="55">
        <f>SUM(D22:D31)</f>
        <v>6511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-5868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-2366</v>
      </c>
      <c r="D39" s="54">
        <v>-2576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-4322</v>
      </c>
      <c r="D42" s="55">
        <f>SUM(D34:D41)</f>
        <v>-8444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1387</v>
      </c>
      <c r="D43" s="55">
        <f>D42+D32+D20</f>
        <v>-1934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3322</v>
      </c>
      <c r="D44" s="132">
        <v>5256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4709</v>
      </c>
      <c r="D45" s="55">
        <f>D44+D43</f>
        <v>3322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41274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1481</v>
      </c>
      <c r="J11" s="58">
        <f>'справка №1-БАЛАНС'!H29+'справка №1-БАЛАНС'!H32</f>
        <v>-20</v>
      </c>
      <c r="K11" s="60"/>
      <c r="L11" s="344">
        <f>SUM(C11:K11)</f>
        <v>9384</v>
      </c>
      <c r="M11" s="58">
        <f>'справка №1-БАЛАНС'!H39</f>
        <v>194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1481</v>
      </c>
      <c r="J15" s="61">
        <f t="shared" si="2"/>
        <v>-20</v>
      </c>
      <c r="K15" s="61">
        <f t="shared" si="2"/>
        <v>0</v>
      </c>
      <c r="L15" s="344">
        <f t="shared" si="1"/>
        <v>9384</v>
      </c>
      <c r="M15" s="61">
        <f t="shared" si="2"/>
        <v>194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</v>
      </c>
      <c r="J16" s="345">
        <f>+'справка №1-БАЛАНС'!G32</f>
        <v>0</v>
      </c>
      <c r="K16" s="60"/>
      <c r="L16" s="344">
        <f t="shared" si="1"/>
        <v>20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</v>
      </c>
      <c r="I17" s="62">
        <f t="shared" si="3"/>
        <v>-25</v>
      </c>
      <c r="J17" s="62">
        <f>J18+J19</f>
        <v>20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5</v>
      </c>
      <c r="I19" s="60">
        <v>-25</v>
      </c>
      <c r="J19" s="60">
        <v>20</v>
      </c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7</v>
      </c>
      <c r="I28" s="60"/>
      <c r="J28" s="60"/>
      <c r="K28" s="60"/>
      <c r="L28" s="344">
        <f t="shared" si="1"/>
        <v>7</v>
      </c>
      <c r="M28" s="60">
        <v>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12</v>
      </c>
      <c r="I29" s="59">
        <f t="shared" si="6"/>
        <v>1476</v>
      </c>
      <c r="J29" s="59">
        <f t="shared" si="6"/>
        <v>0</v>
      </c>
      <c r="K29" s="59">
        <f t="shared" si="6"/>
        <v>0</v>
      </c>
      <c r="L29" s="344">
        <f t="shared" si="1"/>
        <v>9411</v>
      </c>
      <c r="M29" s="59">
        <f t="shared" si="6"/>
        <v>198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12</v>
      </c>
      <c r="I32" s="59">
        <f t="shared" si="7"/>
        <v>1476</v>
      </c>
      <c r="J32" s="59">
        <f t="shared" si="7"/>
        <v>0</v>
      </c>
      <c r="K32" s="59">
        <f t="shared" si="7"/>
        <v>0</v>
      </c>
      <c r="L32" s="344">
        <f t="shared" si="1"/>
        <v>9411</v>
      </c>
      <c r="M32" s="59">
        <f>M29+M30+M31</f>
        <v>198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41274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1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1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41274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29035</v>
      </c>
      <c r="D15" s="108">
        <v>4333</v>
      </c>
      <c r="E15" s="120">
        <f t="shared" si="0"/>
        <v>24702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29622</v>
      </c>
      <c r="D19" s="104">
        <f>D11+D15+D16</f>
        <v>4333</v>
      </c>
      <c r="E19" s="118">
        <f>E11+E15+E16</f>
        <v>25289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1911</v>
      </c>
      <c r="D30" s="108">
        <v>1911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3850</v>
      </c>
      <c r="D32" s="108">
        <v>3850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56</v>
      </c>
      <c r="D33" s="105">
        <f>SUM(D34:D37)</f>
        <v>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56</v>
      </c>
      <c r="D34" s="108">
        <v>56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230</v>
      </c>
      <c r="D38" s="105">
        <f>SUM(D39:D42)</f>
        <v>230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220+10</f>
        <v>230</v>
      </c>
      <c r="D42" s="108">
        <v>230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6047</v>
      </c>
      <c r="D43" s="104">
        <f>D24+D28+D29+D31+D30+D32+D33+D38</f>
        <v>6047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35669</v>
      </c>
      <c r="D44" s="103">
        <f>D43+D21+D19+D9</f>
        <v>10380</v>
      </c>
      <c r="E44" s="118">
        <f>E43+E21+E19+E9</f>
        <v>25289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30120</v>
      </c>
      <c r="D63" s="108">
        <v>30120</v>
      </c>
      <c r="E63" s="119">
        <f t="shared" si="1"/>
        <v>0</v>
      </c>
      <c r="F63" s="110">
        <f>33847+67</f>
        <v>33914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32382</v>
      </c>
      <c r="D66" s="103">
        <f>D52+D56+D61+D62+D63+D64</f>
        <v>30120</v>
      </c>
      <c r="E66" s="119">
        <f t="shared" si="1"/>
        <v>2262</v>
      </c>
      <c r="F66" s="103">
        <f>F52+F56+F61+F62+F63+F64</f>
        <v>33914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342</v>
      </c>
      <c r="D71" s="105">
        <f>SUM(D72:D74)</f>
        <v>342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342</v>
      </c>
      <c r="D74" s="108">
        <v>342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610</v>
      </c>
      <c r="D80" s="103">
        <f>SUM(D81:D84)</f>
        <v>610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610</v>
      </c>
      <c r="D82" s="108">
        <v>610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</v>
      </c>
      <c r="D85" s="104">
        <f>SUM(D86:D90)+D94</f>
        <v>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65</v>
      </c>
      <c r="D95" s="108">
        <v>65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1026</v>
      </c>
      <c r="D96" s="104">
        <f>D85+D80+D75+D71+D95</f>
        <v>1026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33408</v>
      </c>
      <c r="D97" s="104">
        <f>D96+D68+D66</f>
        <v>31146</v>
      </c>
      <c r="E97" s="104">
        <f>E96+E68+E66</f>
        <v>2262</v>
      </c>
      <c r="F97" s="104">
        <f>F96+F68+F66</f>
        <v>33914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41274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41274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Leasing EAD</cp:lastModifiedBy>
  <cp:lastPrinted>2010-03-31T09:18:04Z</cp:lastPrinted>
  <dcterms:created xsi:type="dcterms:W3CDTF">2000-06-29T12:02:40Z</dcterms:created>
  <dcterms:modified xsi:type="dcterms:W3CDTF">2013-02-24T10:46:16Z</dcterms:modified>
  <cp:category/>
  <cp:version/>
  <cp:contentType/>
  <cp:contentStatus/>
</cp:coreProperties>
</file>