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<sst xmlns="http://schemas.openxmlformats.org/spreadsheetml/2006/main" count="1076" uniqueCount="912">
  <si>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</si>
  <si>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</si>
  <si>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</si>
  <si>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</si>
  <si>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</si>
  <si>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</si>
  <si>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</si>
  <si>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</si>
  <si>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</si>
  <si>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</si>
  <si>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</si>
  <si>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</si>
  <si>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</si>
  <si>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</si>
  <si>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</si>
  <si>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</si>
  <si>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</si>
  <si>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</si>
  <si>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</si>
  <si>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</si>
  <si>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</si>
  <si>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</si>
  <si>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</si>
  <si>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</si>
  <si>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</si>
  <si>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</si>
  <si>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</si>
  <si>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</si>
  <si>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</si>
  <si>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</si>
  <si>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</si>
  <si>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</si>
  <si>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</si>
  <si>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</si>
  <si>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</si>
  <si>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</si>
  <si>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</si>
  <si>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</si>
  <si>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</si>
  <si>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</si>
  <si>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</si>
  <si>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</si>
  <si>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</si>
  <si>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</si>
  <si>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</si>
  <si>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</si>
  <si>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</si>
  <si>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</si>
  <si>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</si>
  <si>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</si>
  <si>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</si>
  <si>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</si>
  <si>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</si>
  <si>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</si>
  <si>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</si>
  <si>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</si>
  <si>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</si>
  <si>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</si>
  <si>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</si>
  <si>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</si>
  <si>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</si>
  <si>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</si>
  <si>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</si>
  <si>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</si>
  <si>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</si>
  <si>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</si>
  <si>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</si>
  <si>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</si>
  <si>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</si>
  <si>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</si>
  <si>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</si>
  <si>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</si>
  <si>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</si>
  <si>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</si>
  <si>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</si>
  <si>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</si>
  <si>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</si>
  <si>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</si>
  <si>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</si>
  <si>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</si>
  <si>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</si>
  <si>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</si>
  <si>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</si>
  <si>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</si>
  <si>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</si>
  <si>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</si>
  <si>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</si>
  <si>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</si>
  <si>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</si>
  <si>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</si>
  <si>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</si>
  <si>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</si>
  <si>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</si>
  <si>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</si>
  <si>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</si>
  <si>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</si>
  <si>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</si>
  <si>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</si>
  <si>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</si>
  <si>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</si>
  <si>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</si>
  <si>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</si>
  <si>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</si>
  <si>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</si>
  <si>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</si>
  <si>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</si>
  <si>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</si>
  <si>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</si>
  <si>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</si>
  <si>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</si>
  <si>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</si>
  <si>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</si>
  <si>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</si>
  <si>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</si>
  <si>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</si>
  <si>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</si>
  <si>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</si>
  <si>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</si>
  <si>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</si>
  <si>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</si>
  <si>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</si>
  <si>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</si>
  <si>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</si>
  <si>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</si>
  <si>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</si>
  <si>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</si>
  <si>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</si>
  <si>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</si>
  <si>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</si>
  <si>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</si>
  <si>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</si>
  <si>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</si>
  <si>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</si>
  <si>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</si>
  <si>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</si>
  <si>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</si>
  <si>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</si>
  <si>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</si>
  <si>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</si>
  <si>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</si>
  <si>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</si>
  <si>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</si>
  <si>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</si>
  <si>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</si>
  <si>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</si>
  <si>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</si>
  <si>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</si>
  <si>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</si>
  <si>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</si>
  <si>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</si>
  <si>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</si>
  <si>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</si>
  <si>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</si>
  <si>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</si>
  <si>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</si>
  <si>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</si>
  <si>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</si>
  <si>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</si>
  <si>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</si>
  <si>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</si>
  <si>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</si>
  <si>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</si>
  <si>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</si>
  <si>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</si>
  <si>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</si>
  <si>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</si>
  <si>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</si>
  <si>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</si>
  <si>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</si>
  <si>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</si>
  <si>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</si>
  <si>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</si>
  <si>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</si>
  <si>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</si>
  <si>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</si>
  <si>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</si>
  <si>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</si>
  <si>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</si>
  <si>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</si>
  <si>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</si>
  <si>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</si>
  <si>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</si>
  <si>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</si>
  <si>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</si>
  <si>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</si>
  <si>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</si>
  <si>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</si>
  <si>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</si>
  <si>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</si>
  <si>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</si>
  <si>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</si>
  <si>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</si>
  <si>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</si>
  <si>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</si>
  <si>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</si>
  <si>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</si>
  <si>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</si>
  <si>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</si>
  <si>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</si>
  <si>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</si>
  <si>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</si>
  <si>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</si>
  <si>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</si>
  <si>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</si>
  <si>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</si>
  <si>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</si>
  <si>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</si>
  <si>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</si>
  <si>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</si>
  <si>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</si>
  <si>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</si>
  <si>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</si>
  <si>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</si>
  <si>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</si>
  <si>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</si>
  <si>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</si>
  <si>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</si>
  <si>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</si>
  <si>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</si>
  <si>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</si>
  <si>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</si>
  <si>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</si>
  <si>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</si>
  <si>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</si>
  <si>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</si>
  <si>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</si>
  <si>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</si>
  <si>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</si>
  <si>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</si>
  <si>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</si>
  <si>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</si>
  <si>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</si>
  <si>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</si>
  <si>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</si>
  <si>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</si>
  <si>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</si>
  <si>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</si>
  <si>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</si>
  <si>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</si>
  <si>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</si>
  <si>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</si>
  <si>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</si>
  <si>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</si>
  <si>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</si>
  <si>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</si>
  <si>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</si>
  <si>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</si>
  <si>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</si>
  <si>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</si>
  <si>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</si>
  <si>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</si>
  <si>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</si>
  <si>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</si>
  <si>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</si>
  <si>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</si>
  <si>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</si>
  <si>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</si>
  <si>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</si>
  <si>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</si>
  <si>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</si>
  <si>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</si>
  <si>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</si>
  <si>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</si>
  <si>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</si>
  <si>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</si>
  <si>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</si>
  <si>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</si>
  <si>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</si>
  <si>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</si>
  <si>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</si>
  <si>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</si>
  <si>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</si>
  <si>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</si>
  <si>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</si>
  <si>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</si>
  <si>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</si>
  <si>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</si>
  <si>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</si>
  <si>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</si>
  <si>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</si>
  <si>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</si>
  <si>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</si>
  <si>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</si>
  <si>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</si>
  <si>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</si>
  <si>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</si>
  <si>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</si>
  <si>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</si>
  <si>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</si>
  <si>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</si>
  <si>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</si>
  <si>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</si>
  <si>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</si>
  <si>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</si>
  <si>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</si>
  <si>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</si>
  <si>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</si>
  <si>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</si>
  <si>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</si>
  <si>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</si>
  <si>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</si>
  <si>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</si>
  <si>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</si>
  <si>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</si>
  <si>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</si>
  <si>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</si>
  <si>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</si>
  <si>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</si>
  <si>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</si>
  <si>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</si>
  <si>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</si>
  <si>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</si>
  <si>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</si>
  <si>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</si>
  <si>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</si>
  <si>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</si>
  <si>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</si>
  <si>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</si>
  <si>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</si>
  <si>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</si>
  <si>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</si>
  <si>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</si>
  <si>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</si>
  <si>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</si>
  <si>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</si>
  <si>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</si>
  <si>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</si>
  <si>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</si>
  <si>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</si>
  <si>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</si>
  <si>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</si>
  <si>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</si>
  <si>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</si>
  <si>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</si>
  <si>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</si>
  <si>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</si>
  <si>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</si>
  <si>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</si>
  <si>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</si>
  <si>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</si>
  <si>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</si>
  <si>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</si>
  <si>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</si>
  <si>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</si>
  <si>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</si>
  <si>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</si>
  <si>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</si>
  <si>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</si>
  <si>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</si>
  <si>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</si>
  <si>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</si>
  <si>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</si>
  <si>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</si>
  <si>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</si>
  <si>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</si>
  <si>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</si>
  <si>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</si>
  <si>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</si>
  <si>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</si>
  <si>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</si>
  <si>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</si>
  <si>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</si>
  <si>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</si>
  <si>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</si>
  <si>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</si>
  <si>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</si>
  <si>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</si>
  <si>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</si>
  <si>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</si>
  <si>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</si>
  <si>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</si>
  <si>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</si>
  <si>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</si>
  <si>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</si>
  <si>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</si>
  <si>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</si>
  <si>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</si>
  <si>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</si>
  <si>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</si>
  <si>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</si>
  <si>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</si>
  <si>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</si>
  <si>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</si>
  <si>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</si>
  <si>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</si>
  <si>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</si>
  <si>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</si>
  <si>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</si>
  <si>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</si>
  <si>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</si>
  <si>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</si>
  <si>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</si>
  <si>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</si>
  <si>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</si>
  <si>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</si>
  <si>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</si>
  <si>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</si>
  <si>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</si>
  <si>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</si>
  <si>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</si>
  <si>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</si>
  <si>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</si>
  <si>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</si>
  <si>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</si>
  <si>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</si>
  <si>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</si>
  <si>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</si>
  <si>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</si>
  <si>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</si>
  <si>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</si>
  <si>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</si>
  <si>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</si>
  <si>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</si>
  <si>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</si>
  <si>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</si>
  <si>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</si>
  <si>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</si>
  <si>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</si>
  <si>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</si>
  <si>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</si>
  <si>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</si>
  <si>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</si>
  <si>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</si>
  <si>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</si>
  <si>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</si>
  <si>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</si>
  <si>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</si>
  <si>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</si>
  <si>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</si>
  <si>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</si>
  <si>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</si>
  <si>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</si>
  <si>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</si>
  <si>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</si>
  <si>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</si>
  <si>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</si>
  <si>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</si>
  <si>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</si>
  <si>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</si>
  <si>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</si>
  <si>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</si>
  <si>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</si>
  <si>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</si>
  <si>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</si>
  <si>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</si>
  <si>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</si>
  <si>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</si>
  <si>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</si>
  <si>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</si>
  <si>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</si>
  <si>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</si>
  <si>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</si>
  <si>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</si>
  <si>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</si>
  <si>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</si>
  <si>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</si>
  <si>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</si>
  <si>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</si>
  <si>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</si>
  <si>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</si>
  <si>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</si>
  <si>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</si>
  <si>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</si>
  <si>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</si>
  <si>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</si>
  <si>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</si>
  <si>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</si>
  <si>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</si>
  <si>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</si>
  <si>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</si>
  <si>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</si>
  <si>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</si>
  <si>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</si>
  <si>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</si>
  <si>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</si>
  <si>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</si>
  <si>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</si>
  <si>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</si>
  <si>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</si>
  <si>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</si>
  <si>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</si>
  <si>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</si>
  <si>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</si>
  <si>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</si>
  <si>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</si>
  <si>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</si>
  <si>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</si>
  <si>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</si>
  <si>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</si>
  <si>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</si>
  <si>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</si>
  <si>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</si>
  <si>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</si>
  <si>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</si>
  <si>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</si>
  <si>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</si>
  <si>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</si>
  <si>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</si>
  <si>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</si>
  <si>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</si>
  <si>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</si>
  <si>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</si>
  <si>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</si>
  <si>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</si>
  <si>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</si>
  <si>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</si>
  <si>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</si>
  <si>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</si>
  <si>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</si>
  <si>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</si>
  <si>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</si>
  <si>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</si>
  <si>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</si>
  <si>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</si>
  <si>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</si>
  <si>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</si>
  <si>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</si>
  <si>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</si>
  <si>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</si>
  <si>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</si>
  <si>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</si>
  <si>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</si>
  <si>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</si>
  <si>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</si>
  <si>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</si>
  <si>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</si>
  <si>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</si>
  <si>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</si>
  <si>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</si>
  <si>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</si>
  <si>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</si>
  <si>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</si>
  <si>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</si>
  <si>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</si>
  <si>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</si>
  <si>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</si>
  <si>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</si>
  <si>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</si>
  <si>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</si>
  <si>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</si>
  <si>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</si>
  <si>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</si>
  <si>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</si>
  <si>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</si>
  <si>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</si>
  <si>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</si>
  <si>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</si>
  <si>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</si>
  <si>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</si>
  <si>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</si>
  <si>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</si>
  <si>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</si>
  <si>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</si>
  <si>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</si>
  <si>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</si>
  <si>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</si>
  <si>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</si>
  <si>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</si>
  <si>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</si>
  <si>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</si>
  <si>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</si>
  <si>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</si>
  <si>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</si>
  <si>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</si>
  <si>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</si>
  <si>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</si>
  <si>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</si>
  <si>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</si>
  <si>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</si>
  <si>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</si>
  <si>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</si>
  <si>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</si>
  <si>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</si>
  <si>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</si>
  <si>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</si>
  <si>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</si>
  <si>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</si>
  <si>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</si>
  <si>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</si>
  <si>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</si>
  <si>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</si>
  <si>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</si>
  <si>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</si>
  <si>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</si>
  <si>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</si>
  <si>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</si>
  <si>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</si>
  <si>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</si>
  <si>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</si>
  <si>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</si>
  <si>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</si>
  <si>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</si>
  <si>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</si>
  <si>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</si>
  <si>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</si>
  <si>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</si>
  <si>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</si>
  <si>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</si>
  <si>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</si>
  <si>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</si>
  <si>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</si>
  <si>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</si>
  <si>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</si>
  <si>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</si>
  <si>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</si>
  <si>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</si>
  <si>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</si>
  <si>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</si>
  <si>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</si>
  <si>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</si>
  <si>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</si>
  <si>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</si>
  <si>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</si>
  <si>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</si>
  <si>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</si>
  <si>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</si>
  <si>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</si>
  <si>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</si>
  <si>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</si>
  <si>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</si>
  <si>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</si>
  <si>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</si>
  <si>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</si>
  <si>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</si>
  <si>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</si>
  <si>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</si>
  <si>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</si>
  <si>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</si>
  <si>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</si>
  <si>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</si>
  <si>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</si>
  <si>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</si>
  <si>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</si>
  <si>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</si>
  <si>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</si>
  <si>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</si>
  <si>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</si>
  <si>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</si>
  <si>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</si>
  <si>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</si>
  <si>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</si>
  <si>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</si>
  <si>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</si>
  <si>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</si>
  <si>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</si>
  <si>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</si>
  <si>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</si>
  <si>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</si>
  <si>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</si>
  <si>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</si>
  <si>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</si>
  <si>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</si>
  <si>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</si>
  <si>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</si>
  <si>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</si>
  <si>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</si>
  <si>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</si>
  <si>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</si>
  <si>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</si>
  <si>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</si>
  <si>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</si>
  <si>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</si>
  <si>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</si>
  <si>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</si>
  <si>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</si>
  <si>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</si>
  <si>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</si>
  <si>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</si>
  <si>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</si>
  <si>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</si>
  <si>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</si>
  <si>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</si>
  <si>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</si>
  <si>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</si>
  <si>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</si>
  <si>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</si>
  <si>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</si>
  <si>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</si>
  <si>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</si>
  <si>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</si>
  <si>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</si>
  <si>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</si>
  <si>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</si>
  <si>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</si>
  <si>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</si>
  <si>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</si>
  <si>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</si>
  <si>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</si>
  <si>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</si>
  <si>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</si>
  <si>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</si>
  <si>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</si>
  <si>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</si>
  <si>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</si>
  <si>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</si>
  <si>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</si>
  <si>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</si>
  <si>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</si>
  <si>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</si>
  <si>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</si>
  <si>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</si>
  <si>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</si>
  <si>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</si>
  <si>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</si>
  <si>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</si>
  <si>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</si>
  <si>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</si>
  <si>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</si>
  <si>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</si>
  <si>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</si>
  <si>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</si>
  <si>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</si>
  <si>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</si>
  <si>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</si>
  <si>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</si>
  <si>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</si>
  <si>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</si>
  <si>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</si>
  <si>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</si>
  <si>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</si>
  <si>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</si>
  <si>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</si>
  <si>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</si>
  <si>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</si>
  <si>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</si>
  <si>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</si>
  <si>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</si>
  <si>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</si>
  <si>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</si>
  <si>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</si>
  <si>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</si>
  <si>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</si>
  <si>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</si>
  <si>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</si>
  <si>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</si>
  <si>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</si>
  <si>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</si>
  <si>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</si>
  <si>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</si>
  <si>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</si>
  <si>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</si>
  <si>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</si>
  <si>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</si>
  <si>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</si>
  <si>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</si>
  <si>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</si>
  <si>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</si>
  <si>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</si>
  <si>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</si>
  <si>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</si>
  <si>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</si>
  <si>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</si>
  <si>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</si>
  <si>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</si>
  <si>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</si>
  <si>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</si>
  <si>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</si>
  <si>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</si>
  <si>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</si>
  <si>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</si>
  <si>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</si>
  <si>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</si>
  <si>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</si>
  <si>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</si>
  <si>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</si>
  <si>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</si>
  <si>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</si>
  <si>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</si>
  <si>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</si>
  <si>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</si>
  <si>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</si>
  <si>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</si>
  <si>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</si>
  <si>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</si>
  <si>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</si>
  <si>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</si>
  <si>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</si>
  <si>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</si>
  <si>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</si>
  <si>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</si>
  <si>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</si>
  <si>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</si>
  <si>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</si>
  <si>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</si>
  <si>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</si>
  <si>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</si>
  <si>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</si>
  <si>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</si>
  <si>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</si>
  <si>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</si>
  <si>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</si>
  <si>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</si>
  <si>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</si>
  <si>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</si>
  <si>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</si>
  <si>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</si>
  <si>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</si>
  <si>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</si>
  <si>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</si>
  <si>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</si>
  <si>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</si>
  <si>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</si>
  <si>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</si>
  <si>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</si>
  <si>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</si>
  <si>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</si>
  <si>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</si>
  <si>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</si>
  <si>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</si>
  <si>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</si>
  <si>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</si>
  <si>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</si>
  <si>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</si>
  <si>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</si>
  <si>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</si>
  <si>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</si>
  <si>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</si>
  <si>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</si>
  <si>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</si>
  <si>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</si>
  <si>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</si>
  <si>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</si>
  <si>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</si>
  <si>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</si>
  <si>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</si>
  <si>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</si>
  <si>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</si>
  <si>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</si>
  <si>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</si>
  <si>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</si>
  <si>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</si>
  <si>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</si>
  <si>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</si>
  <si>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</si>
  <si>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</si>
  <si>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</si>
  <si>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</si>
  <si>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</si>
  <si>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</si>
  <si>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</si>
  <si>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</si>
  <si>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</si>
  <si>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</si>
  <si>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</si>
  <si>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</si>
  <si>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</si>
  <si>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</si>
  <si>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</si>
  <si>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</si>
  <si>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</si>
  <si>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</si>
  <si>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</si>
  <si>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</si>
  <si>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</si>
  <si>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</si>
  <si>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</si>
  <si>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</si>
  <si>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</si>
  <si>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</si>
  <si>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</si>
  <si>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</si>
  <si>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</si>
  <si>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</si>
  <si>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</si>
  <si>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</si>
  <si>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</si>
  <si>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</si>
  <si>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</si>
  <si>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</si>
  <si>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</si>
  <si>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</si>
  <si>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</si>
  <si>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</si>
  <si>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</si>
  <si>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</si>
  <si>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</si>
  <si>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</si>
  <si>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</si>
  <si>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</si>
  <si>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</si>
  <si>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</si>
  <si>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</si>
  <si>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</si>
  <si>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</si>
  <si>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</si>
  <si>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</si>
  <si>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</si>
  <si>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</si>
  <si>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</si>
  <si>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</si>
  <si>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</si>
  <si>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</si>
  <si>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</si>
  <si>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</si>
  <si>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</si>
  <si>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</si>
  <si>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</si>
  <si>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</si>
  <si>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</si>
  <si>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</si>
  <si>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</si>
  <si>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t>12.Перпетуум Мобиле БГ ЕАД</t>
  </si>
  <si>
    <t xml:space="preserve">Отчетен период: 30.06.2012 г. </t>
  </si>
  <si>
    <t xml:space="preserve">Дата на съставяне:  20.08.2012                  </t>
  </si>
  <si>
    <t>Отчетен период: 30.06.2012 г.</t>
  </si>
  <si>
    <t>Отчетен период:   30.06.2012 г.</t>
  </si>
  <si>
    <t>Отчетен период:  30.06.2012 г.</t>
  </si>
  <si>
    <t>Дата на съставяне: 25.08.2012 г.</t>
  </si>
  <si>
    <t>21.08.2012  г.</t>
  </si>
  <si>
    <t xml:space="preserve">                Дата  на съставяне: 21.08.2012 г</t>
  </si>
  <si>
    <r>
      <t xml:space="preserve">Отчетен период:    30.06.2012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</si>
  <si>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</t>
    </r>
    <r>
      <rPr>
        <sz val="10"/>
        <rFont val="Times New Roman"/>
        <family val="1"/>
      </rPr>
      <t>.08.2012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</si>
</sst>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01" sqref="A101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887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904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61425</v>
      </c>
      <c r="D11" s="222">
        <v>61501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281445</v>
      </c>
      <c r="D12" s="222">
        <v>286463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6548</v>
      </c>
      <c r="D13" s="222">
        <v>7647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33759</v>
      </c>
      <c r="D14" s="222">
        <v>34911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1829</v>
      </c>
      <c r="D15" s="222">
        <v>1931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3354</v>
      </c>
      <c r="D16" s="222">
        <v>4326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24177</v>
      </c>
      <c r="D17" s="222">
        <v>22501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299</v>
      </c>
      <c r="D18" s="222">
        <v>284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412836</v>
      </c>
      <c r="D19" s="226">
        <f>SUM(D11:D18)</f>
        <v>419564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10301</v>
      </c>
      <c r="D20" s="222">
        <v>9690</v>
      </c>
      <c r="E20" s="317" t="s">
        <v>54</v>
      </c>
      <c r="F20" s="322" t="s">
        <v>55</v>
      </c>
      <c r="G20" s="223">
        <v>82393</v>
      </c>
      <c r="H20" s="223">
        <v>83350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206488</v>
      </c>
      <c r="H21" s="227">
        <f>SUM(H22:H24)</f>
        <v>198765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259</v>
      </c>
      <c r="D24" s="222">
        <v>391</v>
      </c>
      <c r="E24" s="317" t="s">
        <v>69</v>
      </c>
      <c r="F24" s="322" t="s">
        <v>70</v>
      </c>
      <c r="G24" s="223">
        <v>206009</v>
      </c>
      <c r="H24" s="223">
        <v>198286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288881</v>
      </c>
      <c r="H25" s="225">
        <f>H19+H20+H21</f>
        <v>282115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1057</v>
      </c>
      <c r="D26" s="222">
        <v>1000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1316</v>
      </c>
      <c r="D27" s="226">
        <f>SUM(D23:D26)</f>
        <v>1391</v>
      </c>
      <c r="E27" s="333" t="s">
        <v>80</v>
      </c>
      <c r="F27" s="322" t="s">
        <v>81</v>
      </c>
      <c r="G27" s="225">
        <f>SUM(G28:G30)</f>
        <v>37522</v>
      </c>
      <c r="H27" s="225">
        <f>SUM(H28:H30)</f>
        <v>37998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37522</v>
      </c>
      <c r="H28" s="223">
        <v>37998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8290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>
        <v>-11894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25628</v>
      </c>
      <c r="H33" s="225">
        <f>H27+H31+H32</f>
        <v>46288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2150</v>
      </c>
      <c r="D34" s="226">
        <f>SUM(D35:D38)</f>
        <v>2125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25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317246</v>
      </c>
      <c r="H36" s="225">
        <f>H25+H17+H33</f>
        <v>331140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6140</v>
      </c>
      <c r="H39" s="223">
        <v>6073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9931</v>
      </c>
      <c r="H43" s="223">
        <v>9931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70424</v>
      </c>
      <c r="H44" s="223">
        <v>70424</v>
      </c>
    </row>
    <row r="45" spans="1:15" ht="15">
      <c r="A45" s="315" t="s">
        <v>133</v>
      </c>
      <c r="B45" s="329" t="s">
        <v>134</v>
      </c>
      <c r="C45" s="226">
        <f>C34+C39+C44</f>
        <v>2150</v>
      </c>
      <c r="D45" s="226">
        <f>D34+D39+D44</f>
        <v>2125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1308</v>
      </c>
      <c r="H48" s="223">
        <v>1262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81663</v>
      </c>
      <c r="H49" s="225">
        <f>SUM(H43:H48)</f>
        <v>81617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593</v>
      </c>
      <c r="D50" s="222">
        <v>455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593</v>
      </c>
      <c r="D51" s="226">
        <f>SUM(D47:D50)</f>
        <v>455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14661</v>
      </c>
      <c r="H53" s="223">
        <v>14661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116</v>
      </c>
      <c r="H54" s="223">
        <v>116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444800</v>
      </c>
      <c r="D55" s="226">
        <f>D19+D20+D21+D27+D32+D45+D51+D53+D54</f>
        <v>450829</v>
      </c>
      <c r="E55" s="317" t="s">
        <v>169</v>
      </c>
      <c r="F55" s="341" t="s">
        <v>170</v>
      </c>
      <c r="G55" s="225">
        <f>G49+G51+G52+G53+G54</f>
        <v>96440</v>
      </c>
      <c r="H55" s="225">
        <f>H49+H51+H52+H53+H54</f>
        <v>96394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2747</v>
      </c>
      <c r="D58" s="222">
        <v>2176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633</v>
      </c>
      <c r="D59" s="222">
        <v>1396</v>
      </c>
      <c r="E59" s="331" t="s">
        <v>178</v>
      </c>
      <c r="F59" s="322" t="s">
        <v>179</v>
      </c>
      <c r="G59" s="223">
        <v>2556</v>
      </c>
      <c r="H59" s="223">
        <v>17673</v>
      </c>
      <c r="M59" s="228"/>
    </row>
    <row r="60" spans="1:8" ht="15">
      <c r="A60" s="315" t="s">
        <v>180</v>
      </c>
      <c r="B60" s="321" t="s">
        <v>181</v>
      </c>
      <c r="C60" s="222">
        <v>2820</v>
      </c>
      <c r="D60" s="222">
        <v>660</v>
      </c>
      <c r="E60" s="317" t="s">
        <v>182</v>
      </c>
      <c r="F60" s="322" t="s">
        <v>183</v>
      </c>
      <c r="G60" s="223">
        <v>618</v>
      </c>
      <c r="H60" s="223">
        <v>851</v>
      </c>
    </row>
    <row r="61" spans="1:18" ht="15">
      <c r="A61" s="315" t="s">
        <v>184</v>
      </c>
      <c r="B61" s="324" t="s">
        <v>185</v>
      </c>
      <c r="C61" s="222">
        <v>2311</v>
      </c>
      <c r="D61" s="222">
        <v>650</v>
      </c>
      <c r="E61" s="323" t="s">
        <v>186</v>
      </c>
      <c r="F61" s="352" t="s">
        <v>187</v>
      </c>
      <c r="G61" s="225">
        <f>SUM(G62:G68)</f>
        <v>46015</v>
      </c>
      <c r="H61" s="225">
        <f>SUM(H62:H68)</f>
        <v>11248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2673</v>
      </c>
      <c r="H62" s="223">
        <v>1641</v>
      </c>
    </row>
    <row r="63" spans="1:13" ht="15">
      <c r="A63" s="315" t="s">
        <v>192</v>
      </c>
      <c r="B63" s="321" t="s">
        <v>193</v>
      </c>
      <c r="C63" s="222">
        <v>47</v>
      </c>
      <c r="D63" s="222">
        <v>57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8558</v>
      </c>
      <c r="D64" s="226">
        <f>SUM(D58:D63)</f>
        <v>4939</v>
      </c>
      <c r="E64" s="317" t="s">
        <v>197</v>
      </c>
      <c r="F64" s="322" t="s">
        <v>198</v>
      </c>
      <c r="G64" s="223">
        <v>8181</v>
      </c>
      <c r="H64" s="223">
        <v>5894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32628</v>
      </c>
      <c r="H65" s="223">
        <v>2710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1526</v>
      </c>
      <c r="H66" s="223">
        <v>423</v>
      </c>
    </row>
    <row r="67" spans="1:8" ht="15">
      <c r="A67" s="315" t="s">
        <v>204</v>
      </c>
      <c r="B67" s="321" t="s">
        <v>205</v>
      </c>
      <c r="C67" s="222">
        <v>167</v>
      </c>
      <c r="D67" s="222">
        <v>53</v>
      </c>
      <c r="E67" s="317" t="s">
        <v>206</v>
      </c>
      <c r="F67" s="322" t="s">
        <v>207</v>
      </c>
      <c r="G67" s="223">
        <v>623</v>
      </c>
      <c r="H67" s="223">
        <v>154</v>
      </c>
    </row>
    <row r="68" spans="1:8" ht="15">
      <c r="A68" s="315" t="s">
        <v>208</v>
      </c>
      <c r="B68" s="321" t="s">
        <v>209</v>
      </c>
      <c r="C68" s="222">
        <v>9441</v>
      </c>
      <c r="D68" s="222">
        <v>3487</v>
      </c>
      <c r="E68" s="317" t="s">
        <v>210</v>
      </c>
      <c r="F68" s="322" t="s">
        <v>211</v>
      </c>
      <c r="G68" s="223">
        <v>384</v>
      </c>
      <c r="H68" s="223">
        <v>426</v>
      </c>
    </row>
    <row r="69" spans="1:8" ht="15">
      <c r="A69" s="315" t="s">
        <v>212</v>
      </c>
      <c r="B69" s="321" t="s">
        <v>213</v>
      </c>
      <c r="C69" s="222">
        <v>1011</v>
      </c>
      <c r="D69" s="222">
        <v>819</v>
      </c>
      <c r="E69" s="331" t="s">
        <v>75</v>
      </c>
      <c r="F69" s="322" t="s">
        <v>214</v>
      </c>
      <c r="G69" s="223">
        <v>2835</v>
      </c>
      <c r="H69" s="223">
        <v>590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1100</v>
      </c>
      <c r="D71" s="222">
        <v>1072</v>
      </c>
      <c r="E71" s="333" t="s">
        <v>43</v>
      </c>
      <c r="F71" s="353" t="s">
        <v>221</v>
      </c>
      <c r="G71" s="232">
        <f>G59+G60+G61+G69+G70</f>
        <v>52024</v>
      </c>
      <c r="H71" s="232">
        <f>H59+H60+H61+H69+H70</f>
        <v>30362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303</v>
      </c>
      <c r="D72" s="222">
        <v>144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1776</v>
      </c>
      <c r="D74" s="222">
        <v>1790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13798</v>
      </c>
      <c r="D75" s="226">
        <f>SUM(D67:D74)</f>
        <v>7365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429</v>
      </c>
      <c r="H76" s="223">
        <v>116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52453</v>
      </c>
      <c r="H79" s="233">
        <f>H71+H74+H75+H76</f>
        <v>30478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976</v>
      </c>
      <c r="D87" s="222">
        <v>101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4079</v>
      </c>
      <c r="D88" s="222">
        <v>793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68</v>
      </c>
      <c r="D89" s="222">
        <v>58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5123</v>
      </c>
      <c r="D91" s="226">
        <f>SUM(D87:D90)</f>
        <v>952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27479</v>
      </c>
      <c r="D93" s="226">
        <f>D64+D75+D84+D91+D92</f>
        <v>13256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472279</v>
      </c>
      <c r="D94" s="235">
        <f>D93+D55</f>
        <v>464085</v>
      </c>
      <c r="E94" s="370" t="s">
        <v>267</v>
      </c>
      <c r="F94" s="371" t="s">
        <v>268</v>
      </c>
      <c r="G94" s="236">
        <f>G36+G39+G55+G79</f>
        <v>472279</v>
      </c>
      <c r="H94" s="236">
        <f>H36+H39+H55+H79</f>
        <v>464085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908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13" sqref="A13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887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905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4864</v>
      </c>
      <c r="D9" s="92">
        <v>6735</v>
      </c>
      <c r="E9" s="393" t="s">
        <v>282</v>
      </c>
      <c r="F9" s="395" t="s">
        <v>283</v>
      </c>
      <c r="G9" s="101">
        <v>2779</v>
      </c>
      <c r="H9" s="101">
        <v>4209</v>
      </c>
    </row>
    <row r="10" spans="1:8" ht="12">
      <c r="A10" s="393" t="s">
        <v>284</v>
      </c>
      <c r="B10" s="394" t="s">
        <v>285</v>
      </c>
      <c r="C10" s="92">
        <v>6814</v>
      </c>
      <c r="D10" s="92">
        <v>6119</v>
      </c>
      <c r="E10" s="393" t="s">
        <v>286</v>
      </c>
      <c r="F10" s="395" t="s">
        <v>287</v>
      </c>
      <c r="G10" s="101">
        <v>7186</v>
      </c>
      <c r="H10" s="101">
        <v>5556</v>
      </c>
    </row>
    <row r="11" spans="1:8" ht="12">
      <c r="A11" s="393" t="s">
        <v>288</v>
      </c>
      <c r="B11" s="394" t="s">
        <v>289</v>
      </c>
      <c r="C11" s="92">
        <v>7759</v>
      </c>
      <c r="D11" s="92">
        <v>8459</v>
      </c>
      <c r="E11" s="396" t="s">
        <v>290</v>
      </c>
      <c r="F11" s="395" t="s">
        <v>291</v>
      </c>
      <c r="G11" s="101">
        <v>6809</v>
      </c>
      <c r="H11" s="101">
        <v>6606</v>
      </c>
    </row>
    <row r="12" spans="1:8" ht="12">
      <c r="A12" s="393" t="s">
        <v>292</v>
      </c>
      <c r="B12" s="394" t="s">
        <v>293</v>
      </c>
      <c r="C12" s="92">
        <v>5359</v>
      </c>
      <c r="D12" s="92">
        <v>6131</v>
      </c>
      <c r="E12" s="396" t="s">
        <v>75</v>
      </c>
      <c r="F12" s="395" t="s">
        <v>294</v>
      </c>
      <c r="G12" s="101">
        <v>1904</v>
      </c>
      <c r="H12" s="101">
        <v>2727</v>
      </c>
    </row>
    <row r="13" spans="1:18" ht="12">
      <c r="A13" s="393" t="s">
        <v>295</v>
      </c>
      <c r="B13" s="394" t="s">
        <v>296</v>
      </c>
      <c r="C13" s="92">
        <v>974</v>
      </c>
      <c r="D13" s="92">
        <v>968</v>
      </c>
      <c r="E13" s="397" t="s">
        <v>48</v>
      </c>
      <c r="F13" s="398" t="s">
        <v>297</v>
      </c>
      <c r="G13" s="102">
        <f>SUM(G9:G12)</f>
        <v>18678</v>
      </c>
      <c r="H13" s="102">
        <f>SUM(H9:H12)</f>
        <v>19098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3707</v>
      </c>
      <c r="D14" s="92">
        <v>4802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-928</v>
      </c>
      <c r="D15" s="93">
        <v>-203</v>
      </c>
      <c r="E15" s="391" t="s">
        <v>302</v>
      </c>
      <c r="F15" s="400" t="s">
        <v>303</v>
      </c>
      <c r="G15" s="101">
        <v>17</v>
      </c>
      <c r="H15" s="101">
        <v>3</v>
      </c>
    </row>
    <row r="16" spans="1:8" ht="12">
      <c r="A16" s="393" t="s">
        <v>304</v>
      </c>
      <c r="B16" s="394" t="s">
        <v>305</v>
      </c>
      <c r="C16" s="93">
        <v>618</v>
      </c>
      <c r="D16" s="93">
        <v>534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29167</v>
      </c>
      <c r="D19" s="95">
        <f>SUM(D9:D15)+D16</f>
        <v>33545</v>
      </c>
      <c r="E19" s="403" t="s">
        <v>314</v>
      </c>
      <c r="F19" s="399" t="s">
        <v>315</v>
      </c>
      <c r="G19" s="101">
        <v>30</v>
      </c>
      <c r="H19" s="101">
        <v>11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132</v>
      </c>
      <c r="H20" s="101">
        <v>204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1251</v>
      </c>
      <c r="D22" s="92">
        <v>1715</v>
      </c>
      <c r="E22" s="403" t="s">
        <v>323</v>
      </c>
      <c r="F22" s="399" t="s">
        <v>324</v>
      </c>
      <c r="G22" s="101">
        <v>142</v>
      </c>
      <c r="H22" s="101">
        <v>109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/>
      <c r="D24" s="92"/>
      <c r="E24" s="397" t="s">
        <v>100</v>
      </c>
      <c r="F24" s="400" t="s">
        <v>331</v>
      </c>
      <c r="G24" s="102">
        <f>SUM(G19:G23)</f>
        <v>304</v>
      </c>
      <c r="H24" s="102">
        <f>SUM(H19:H23)</f>
        <v>324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1251</v>
      </c>
      <c r="D26" s="95">
        <f>SUM(D22:D25)</f>
        <v>1715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30418</v>
      </c>
      <c r="D28" s="96">
        <f>D26+D19</f>
        <v>35260</v>
      </c>
      <c r="E28" s="190" t="s">
        <v>336</v>
      </c>
      <c r="F28" s="400" t="s">
        <v>337</v>
      </c>
      <c r="G28" s="102">
        <f>G13+G15+G24</f>
        <v>18999</v>
      </c>
      <c r="H28" s="102">
        <f>H13+H15+H24</f>
        <v>19425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11419</v>
      </c>
      <c r="H30" s="104">
        <f>IF((D28-H28)&gt;0,D28-H28,IF((D28-H28)=0,0,0))</f>
        <v>15835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30418</v>
      </c>
      <c r="D33" s="95">
        <f>D28+D31+D32</f>
        <v>35260</v>
      </c>
      <c r="E33" s="190" t="s">
        <v>351</v>
      </c>
      <c r="F33" s="400" t="s">
        <v>352</v>
      </c>
      <c r="G33" s="104">
        <f>G32+G31+G28</f>
        <v>18999</v>
      </c>
      <c r="H33" s="104">
        <f>H32+H31+H28</f>
        <v>19425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11419</v>
      </c>
      <c r="H34" s="102">
        <f>IF((D33-H33)&gt;0,D33-H33,0)</f>
        <v>15835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437</v>
      </c>
      <c r="D35" s="95">
        <f>D36+D37+D38</f>
        <v>405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437</v>
      </c>
      <c r="D36" s="92">
        <v>405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11856</v>
      </c>
      <c r="H39" s="105">
        <f>IF(D39&gt;0,0,H34+D35)</f>
        <v>16240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38</v>
      </c>
      <c r="D40" s="97"/>
      <c r="E40" s="190" t="s">
        <v>369</v>
      </c>
      <c r="F40" s="191" t="s">
        <v>371</v>
      </c>
      <c r="G40" s="101"/>
      <c r="H40" s="101">
        <v>5</v>
      </c>
    </row>
    <row r="41" spans="1:18" ht="12">
      <c r="A41" s="190" t="s">
        <v>372</v>
      </c>
      <c r="B41" s="386" t="s">
        <v>373</v>
      </c>
      <c r="C41" s="99">
        <f>C39-C40</f>
        <v>-38</v>
      </c>
      <c r="D41" s="99">
        <f>D39-D40</f>
        <v>0</v>
      </c>
      <c r="E41" s="190" t="s">
        <v>374</v>
      </c>
      <c r="F41" s="191" t="s">
        <v>375</v>
      </c>
      <c r="G41" s="104">
        <f>G39-G40</f>
        <v>11856</v>
      </c>
      <c r="H41" s="104">
        <f>H39-H40</f>
        <v>16235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30855</v>
      </c>
      <c r="D42" s="100">
        <f>D33+D35+D39</f>
        <v>35665</v>
      </c>
      <c r="E42" s="193" t="s">
        <v>378</v>
      </c>
      <c r="F42" s="194" t="s">
        <v>379</v>
      </c>
      <c r="G42" s="104">
        <f>G39+G33</f>
        <v>30855</v>
      </c>
      <c r="H42" s="104">
        <f>H39+H33</f>
        <v>35665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2" sqref="C12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888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906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48420</v>
      </c>
      <c r="D10" s="106">
        <v>48084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-16706</v>
      </c>
      <c r="D11" s="106">
        <v>-18267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-4464</v>
      </c>
      <c r="D13" s="106">
        <v>-4667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-2547</v>
      </c>
      <c r="D14" s="106">
        <v>-1053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-444</v>
      </c>
      <c r="D15" s="106">
        <v>-269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</v>
      </c>
      <c r="D16" s="106">
        <v>13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-88</v>
      </c>
      <c r="D17" s="106">
        <v>-71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14</v>
      </c>
      <c r="D18" s="106">
        <v>4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594</v>
      </c>
      <c r="D19" s="106">
        <v>-401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24780</v>
      </c>
      <c r="D20" s="107">
        <f>SUM(D10:D19)</f>
        <v>23373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-4503</v>
      </c>
      <c r="D22" s="106">
        <v>-7954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-115</v>
      </c>
      <c r="D24" s="106">
        <v>-199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19</v>
      </c>
      <c r="D25" s="106">
        <v>7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-25</v>
      </c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-4624</v>
      </c>
      <c r="D32" s="107">
        <f>SUM(D22:D31)</f>
        <v>-8146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/>
      <c r="D36" s="106">
        <v>160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-15254</v>
      </c>
      <c r="D37" s="106">
        <v>-16950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-111</v>
      </c>
      <c r="D38" s="106">
        <v>-79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-1233</v>
      </c>
      <c r="D39" s="106">
        <v>-1729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-42</v>
      </c>
      <c r="D40" s="106">
        <v>-1244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645</v>
      </c>
      <c r="D41" s="106">
        <v>931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-15995</v>
      </c>
      <c r="D42" s="107">
        <f>SUM(D34:D41)</f>
        <v>-18911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4161</v>
      </c>
      <c r="D43" s="107">
        <f>D42+D32+D20</f>
        <v>-3684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3481</v>
      </c>
      <c r="D44" s="200">
        <v>7165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7642</v>
      </c>
      <c r="D45" s="107">
        <f>D44+D43</f>
        <v>3481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5055</v>
      </c>
      <c r="D46" s="108">
        <v>3443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68</v>
      </c>
      <c r="D47" s="108">
        <v>38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883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905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83350</v>
      </c>
      <c r="F11" s="110">
        <f>'справка №1-БАЛАНС'!H22</f>
        <v>479</v>
      </c>
      <c r="G11" s="110">
        <f>'справка №1-БАЛАНС'!H23</f>
        <v>0</v>
      </c>
      <c r="H11" s="112">
        <f>'справка №1-БАЛАНС'!H24</f>
        <v>198286</v>
      </c>
      <c r="I11" s="110">
        <f>'справка №1-БАЛАНС'!H28+'справка №1-БАЛАНС'!H31</f>
        <v>46288</v>
      </c>
      <c r="J11" s="110">
        <f>'справка №1-БАЛАНС'!H29+'справка №1-БАЛАНС'!H32</f>
        <v>0</v>
      </c>
      <c r="K11" s="112"/>
      <c r="L11" s="457">
        <f>SUM(C11:K11)</f>
        <v>331140</v>
      </c>
      <c r="M11" s="110">
        <f>'справка №1-БАЛАНС'!H39</f>
        <v>6073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83350</v>
      </c>
      <c r="F15" s="113">
        <f t="shared" si="2"/>
        <v>479</v>
      </c>
      <c r="G15" s="113">
        <f t="shared" si="2"/>
        <v>0</v>
      </c>
      <c r="H15" s="113">
        <f t="shared" si="2"/>
        <v>198286</v>
      </c>
      <c r="I15" s="113">
        <f t="shared" si="2"/>
        <v>46288</v>
      </c>
      <c r="J15" s="113">
        <f t="shared" si="2"/>
        <v>0</v>
      </c>
      <c r="K15" s="113">
        <f t="shared" si="2"/>
        <v>0</v>
      </c>
      <c r="L15" s="457">
        <f t="shared" si="1"/>
        <v>331140</v>
      </c>
      <c r="M15" s="113">
        <f t="shared" si="2"/>
        <v>6073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-11894</v>
      </c>
      <c r="K16" s="112"/>
      <c r="L16" s="457">
        <f t="shared" si="1"/>
        <v>-11894</v>
      </c>
      <c r="M16" s="112">
        <v>38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7680</v>
      </c>
      <c r="I17" s="114">
        <f t="shared" si="3"/>
        <v>-8766</v>
      </c>
      <c r="J17" s="114">
        <f>J18+J19</f>
        <v>0</v>
      </c>
      <c r="K17" s="114">
        <f t="shared" si="3"/>
        <v>0</v>
      </c>
      <c r="L17" s="457">
        <f t="shared" si="1"/>
        <v>-1086</v>
      </c>
      <c r="M17" s="114">
        <f>M18+M19</f>
        <v>29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-1036</v>
      </c>
      <c r="J18" s="112"/>
      <c r="K18" s="112"/>
      <c r="L18" s="457">
        <f t="shared" si="1"/>
        <v>-1036</v>
      </c>
      <c r="M18" s="112">
        <v>-21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7680</v>
      </c>
      <c r="I19" s="112">
        <v>-7730</v>
      </c>
      <c r="J19" s="112"/>
      <c r="K19" s="112"/>
      <c r="L19" s="457">
        <f t="shared" si="1"/>
        <v>-50</v>
      </c>
      <c r="M19" s="112">
        <v>50</v>
      </c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-957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-957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>
        <v>957</v>
      </c>
      <c r="F23" s="257"/>
      <c r="G23" s="257"/>
      <c r="H23" s="257"/>
      <c r="I23" s="257"/>
      <c r="J23" s="257"/>
      <c r="K23" s="257"/>
      <c r="L23" s="457">
        <f t="shared" si="1"/>
        <v>957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457">
        <f t="shared" si="1"/>
        <v>0</v>
      </c>
      <c r="M28" s="112"/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82393</v>
      </c>
      <c r="F29" s="111">
        <f t="shared" si="6"/>
        <v>479</v>
      </c>
      <c r="G29" s="111">
        <f t="shared" si="6"/>
        <v>0</v>
      </c>
      <c r="H29" s="111">
        <f t="shared" si="6"/>
        <v>205966</v>
      </c>
      <c r="I29" s="111">
        <f t="shared" si="6"/>
        <v>37522</v>
      </c>
      <c r="J29" s="111">
        <f>J11+J17+J20+J21+J24+J28+J27+J16</f>
        <v>-11894</v>
      </c>
      <c r="K29" s="111">
        <f t="shared" si="6"/>
        <v>0</v>
      </c>
      <c r="L29" s="457">
        <f t="shared" si="1"/>
        <v>317203</v>
      </c>
      <c r="M29" s="111">
        <f>M11+M17+M20+M21+M24+M28+M27+M16</f>
        <v>6140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82393</v>
      </c>
      <c r="F32" s="111">
        <f t="shared" si="7"/>
        <v>479</v>
      </c>
      <c r="G32" s="111">
        <f t="shared" si="7"/>
        <v>0</v>
      </c>
      <c r="H32" s="111">
        <f t="shared" si="7"/>
        <v>205966</v>
      </c>
      <c r="I32" s="111">
        <f t="shared" si="7"/>
        <v>37522</v>
      </c>
      <c r="J32" s="111">
        <f t="shared" si="7"/>
        <v>-11894</v>
      </c>
      <c r="K32" s="111">
        <f t="shared" si="7"/>
        <v>0</v>
      </c>
      <c r="L32" s="457">
        <f t="shared" si="1"/>
        <v>317203</v>
      </c>
      <c r="M32" s="111">
        <f>M29+M30+M31</f>
        <v>6140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909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5" sqref="A1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902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61501</v>
      </c>
      <c r="E9" s="261"/>
      <c r="F9" s="261">
        <v>76</v>
      </c>
      <c r="G9" s="127">
        <f>D9+E9-F9</f>
        <v>61425</v>
      </c>
      <c r="H9" s="117"/>
      <c r="I9" s="117"/>
      <c r="J9" s="127">
        <f>G9+H9-I9</f>
        <v>61425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61425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326237</v>
      </c>
      <c r="E10" s="261">
        <v>25</v>
      </c>
      <c r="F10" s="261">
        <v>632</v>
      </c>
      <c r="G10" s="127">
        <f aca="true" t="shared" si="2" ref="G10:G40">D10+E10-F10</f>
        <v>325630</v>
      </c>
      <c r="H10" s="117"/>
      <c r="I10" s="117">
        <v>20238</v>
      </c>
      <c r="J10" s="127">
        <f aca="true" t="shared" si="3" ref="J10:J40">G10+H10-I10</f>
        <v>305392</v>
      </c>
      <c r="K10" s="117">
        <v>39774</v>
      </c>
      <c r="L10" s="117">
        <v>3363</v>
      </c>
      <c r="M10" s="117">
        <v>2</v>
      </c>
      <c r="N10" s="127">
        <f>K10+L10-M10</f>
        <v>43135</v>
      </c>
      <c r="O10" s="117"/>
      <c r="P10" s="117">
        <v>19188</v>
      </c>
      <c r="Q10" s="127">
        <f t="shared" si="0"/>
        <v>23947</v>
      </c>
      <c r="R10" s="127">
        <f t="shared" si="1"/>
        <v>281445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35824</v>
      </c>
      <c r="E11" s="261">
        <v>384</v>
      </c>
      <c r="F11" s="261">
        <v>82</v>
      </c>
      <c r="G11" s="127">
        <f t="shared" si="2"/>
        <v>36126</v>
      </c>
      <c r="H11" s="117"/>
      <c r="I11" s="117"/>
      <c r="J11" s="127">
        <f t="shared" si="3"/>
        <v>36126</v>
      </c>
      <c r="K11" s="117">
        <v>28177</v>
      </c>
      <c r="L11" s="117">
        <v>1444</v>
      </c>
      <c r="M11" s="117">
        <v>43</v>
      </c>
      <c r="N11" s="127">
        <f aca="true" t="shared" si="4" ref="N11:N40">K11+L11-M11</f>
        <v>29578</v>
      </c>
      <c r="O11" s="117"/>
      <c r="P11" s="117"/>
      <c r="Q11" s="127">
        <f t="shared" si="0"/>
        <v>29578</v>
      </c>
      <c r="R11" s="127">
        <f t="shared" si="1"/>
        <v>6548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61277</v>
      </c>
      <c r="E12" s="261">
        <v>172</v>
      </c>
      <c r="F12" s="261"/>
      <c r="G12" s="127">
        <f t="shared" si="2"/>
        <v>61449</v>
      </c>
      <c r="H12" s="117"/>
      <c r="I12" s="117"/>
      <c r="J12" s="127">
        <f t="shared" si="3"/>
        <v>61449</v>
      </c>
      <c r="K12" s="117">
        <v>26366</v>
      </c>
      <c r="L12" s="117">
        <v>1324</v>
      </c>
      <c r="M12" s="117"/>
      <c r="N12" s="127">
        <f t="shared" si="4"/>
        <v>27690</v>
      </c>
      <c r="O12" s="117"/>
      <c r="P12" s="117"/>
      <c r="Q12" s="127">
        <f t="shared" si="0"/>
        <v>27690</v>
      </c>
      <c r="R12" s="127">
        <f t="shared" si="1"/>
        <v>33759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6114</v>
      </c>
      <c r="E13" s="261">
        <v>125</v>
      </c>
      <c r="F13" s="261">
        <v>34</v>
      </c>
      <c r="G13" s="127">
        <f t="shared" si="2"/>
        <v>6205</v>
      </c>
      <c r="H13" s="117"/>
      <c r="I13" s="117"/>
      <c r="J13" s="127">
        <f t="shared" si="3"/>
        <v>6205</v>
      </c>
      <c r="K13" s="117">
        <v>4183</v>
      </c>
      <c r="L13" s="117">
        <v>221</v>
      </c>
      <c r="M13" s="117">
        <v>28</v>
      </c>
      <c r="N13" s="127">
        <f t="shared" si="4"/>
        <v>4376</v>
      </c>
      <c r="O13" s="117"/>
      <c r="P13" s="117"/>
      <c r="Q13" s="127">
        <f t="shared" si="0"/>
        <v>4376</v>
      </c>
      <c r="R13" s="127">
        <f t="shared" si="1"/>
        <v>1829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29941</v>
      </c>
      <c r="E14" s="612">
        <v>193</v>
      </c>
      <c r="F14" s="612">
        <v>41</v>
      </c>
      <c r="G14" s="127">
        <f t="shared" si="2"/>
        <v>30093</v>
      </c>
      <c r="H14" s="117"/>
      <c r="I14" s="117"/>
      <c r="J14" s="127">
        <f t="shared" si="3"/>
        <v>30093</v>
      </c>
      <c r="K14" s="117">
        <v>25615</v>
      </c>
      <c r="L14" s="117">
        <v>1181</v>
      </c>
      <c r="M14" s="117">
        <v>57</v>
      </c>
      <c r="N14" s="127">
        <f t="shared" si="4"/>
        <v>26739</v>
      </c>
      <c r="O14" s="117"/>
      <c r="P14" s="117"/>
      <c r="Q14" s="127">
        <f t="shared" si="0"/>
        <v>26739</v>
      </c>
      <c r="R14" s="127">
        <f t="shared" si="1"/>
        <v>3354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22501</v>
      </c>
      <c r="E15" s="261">
        <v>2535</v>
      </c>
      <c r="F15" s="261">
        <v>859</v>
      </c>
      <c r="G15" s="127">
        <f t="shared" si="2"/>
        <v>24177</v>
      </c>
      <c r="H15" s="117"/>
      <c r="I15" s="117"/>
      <c r="J15" s="127">
        <f t="shared" si="3"/>
        <v>24177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24177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348</v>
      </c>
      <c r="E16" s="261">
        <v>25</v>
      </c>
      <c r="F16" s="261"/>
      <c r="G16" s="127">
        <f t="shared" si="2"/>
        <v>373</v>
      </c>
      <c r="H16" s="117"/>
      <c r="I16" s="117"/>
      <c r="J16" s="127">
        <f t="shared" si="3"/>
        <v>373</v>
      </c>
      <c r="K16" s="117">
        <v>64</v>
      </c>
      <c r="L16" s="117">
        <v>10</v>
      </c>
      <c r="M16" s="117"/>
      <c r="N16" s="127">
        <f t="shared" si="4"/>
        <v>74</v>
      </c>
      <c r="O16" s="117"/>
      <c r="P16" s="117"/>
      <c r="Q16" s="127">
        <f t="shared" si="5"/>
        <v>74</v>
      </c>
      <c r="R16" s="127">
        <f t="shared" si="6"/>
        <v>299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543743</v>
      </c>
      <c r="E17" s="266">
        <f aca="true" t="shared" si="7" ref="E17:P17">SUM(E9:E16)</f>
        <v>3459</v>
      </c>
      <c r="F17" s="266">
        <f t="shared" si="7"/>
        <v>1724</v>
      </c>
      <c r="G17" s="127">
        <f t="shared" si="2"/>
        <v>545478</v>
      </c>
      <c r="H17" s="128">
        <f t="shared" si="7"/>
        <v>0</v>
      </c>
      <c r="I17" s="128">
        <f t="shared" si="7"/>
        <v>20238</v>
      </c>
      <c r="J17" s="127">
        <f t="shared" si="3"/>
        <v>525240</v>
      </c>
      <c r="K17" s="128">
        <f>SUM(K9:K16)</f>
        <v>124179</v>
      </c>
      <c r="L17" s="128">
        <f>SUM(L9:L16)</f>
        <v>7543</v>
      </c>
      <c r="M17" s="128">
        <f t="shared" si="7"/>
        <v>130</v>
      </c>
      <c r="N17" s="127">
        <f t="shared" si="4"/>
        <v>131592</v>
      </c>
      <c r="O17" s="128">
        <f t="shared" si="7"/>
        <v>0</v>
      </c>
      <c r="P17" s="128">
        <f t="shared" si="7"/>
        <v>19188</v>
      </c>
      <c r="Q17" s="127">
        <f t="shared" si="5"/>
        <v>112404</v>
      </c>
      <c r="R17" s="127">
        <f t="shared" si="6"/>
        <v>412836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9690</v>
      </c>
      <c r="E18" s="259">
        <v>611</v>
      </c>
      <c r="F18" s="259"/>
      <c r="G18" s="127">
        <f t="shared" si="2"/>
        <v>10301</v>
      </c>
      <c r="H18" s="115"/>
      <c r="I18" s="115"/>
      <c r="J18" s="127">
        <f t="shared" si="3"/>
        <v>10301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10301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2732</v>
      </c>
      <c r="E22" s="261">
        <v>4</v>
      </c>
      <c r="F22" s="261"/>
      <c r="G22" s="127">
        <f t="shared" si="2"/>
        <v>2736</v>
      </c>
      <c r="H22" s="117"/>
      <c r="I22" s="117"/>
      <c r="J22" s="127">
        <f t="shared" si="3"/>
        <v>2736</v>
      </c>
      <c r="K22" s="117">
        <v>2341</v>
      </c>
      <c r="L22" s="117">
        <v>136</v>
      </c>
      <c r="M22" s="117"/>
      <c r="N22" s="127">
        <f t="shared" si="4"/>
        <v>2477</v>
      </c>
      <c r="O22" s="117"/>
      <c r="P22" s="117"/>
      <c r="Q22" s="127">
        <f t="shared" si="5"/>
        <v>2477</v>
      </c>
      <c r="R22" s="127">
        <f t="shared" si="6"/>
        <v>259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2166</v>
      </c>
      <c r="E24" s="261">
        <v>137</v>
      </c>
      <c r="F24" s="261"/>
      <c r="G24" s="127">
        <f t="shared" si="2"/>
        <v>2303</v>
      </c>
      <c r="H24" s="117"/>
      <c r="I24" s="117"/>
      <c r="J24" s="127">
        <f t="shared" si="3"/>
        <v>2303</v>
      </c>
      <c r="K24" s="117">
        <v>1166</v>
      </c>
      <c r="L24" s="117">
        <v>80</v>
      </c>
      <c r="M24" s="117"/>
      <c r="N24" s="127">
        <f t="shared" si="4"/>
        <v>1246</v>
      </c>
      <c r="O24" s="117"/>
      <c r="P24" s="117"/>
      <c r="Q24" s="127">
        <f t="shared" si="5"/>
        <v>1246</v>
      </c>
      <c r="R24" s="127">
        <f t="shared" si="6"/>
        <v>1057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5052</v>
      </c>
      <c r="E25" s="262">
        <f aca="true" t="shared" si="8" ref="E25:P25">SUM(E21:E24)</f>
        <v>141</v>
      </c>
      <c r="F25" s="262">
        <f t="shared" si="8"/>
        <v>0</v>
      </c>
      <c r="G25" s="119">
        <f t="shared" si="2"/>
        <v>5193</v>
      </c>
      <c r="H25" s="118">
        <f t="shared" si="8"/>
        <v>0</v>
      </c>
      <c r="I25" s="118">
        <f t="shared" si="8"/>
        <v>0</v>
      </c>
      <c r="J25" s="119">
        <f t="shared" si="3"/>
        <v>5193</v>
      </c>
      <c r="K25" s="118">
        <f t="shared" si="8"/>
        <v>3661</v>
      </c>
      <c r="L25" s="118">
        <f t="shared" si="8"/>
        <v>216</v>
      </c>
      <c r="M25" s="118">
        <f t="shared" si="8"/>
        <v>0</v>
      </c>
      <c r="N25" s="119">
        <f t="shared" si="4"/>
        <v>3877</v>
      </c>
      <c r="O25" s="118">
        <f t="shared" si="8"/>
        <v>0</v>
      </c>
      <c r="P25" s="118">
        <f t="shared" si="8"/>
        <v>0</v>
      </c>
      <c r="Q25" s="119">
        <f t="shared" si="5"/>
        <v>3877</v>
      </c>
      <c r="R25" s="119">
        <f t="shared" si="6"/>
        <v>1316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2125</v>
      </c>
      <c r="E27" s="264">
        <f aca="true" t="shared" si="9" ref="E27:P27">SUM(E28:E31)</f>
        <v>25</v>
      </c>
      <c r="F27" s="264">
        <f t="shared" si="9"/>
        <v>0</v>
      </c>
      <c r="G27" s="124">
        <f t="shared" si="2"/>
        <v>2150</v>
      </c>
      <c r="H27" s="123">
        <f t="shared" si="9"/>
        <v>0</v>
      </c>
      <c r="I27" s="123">
        <f t="shared" si="9"/>
        <v>0</v>
      </c>
      <c r="J27" s="124">
        <f t="shared" si="3"/>
        <v>2150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2150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>
        <v>25</v>
      </c>
      <c r="F28" s="261"/>
      <c r="G28" s="127">
        <f t="shared" si="2"/>
        <v>25</v>
      </c>
      <c r="H28" s="117"/>
      <c r="I28" s="117"/>
      <c r="J28" s="127">
        <f t="shared" si="3"/>
        <v>25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25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1090</v>
      </c>
      <c r="E30" s="261"/>
      <c r="F30" s="261"/>
      <c r="G30" s="127">
        <f t="shared" si="2"/>
        <v>1090</v>
      </c>
      <c r="H30" s="125"/>
      <c r="I30" s="125"/>
      <c r="J30" s="127">
        <f t="shared" si="3"/>
        <v>1090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2125</v>
      </c>
      <c r="E38" s="266">
        <f aca="true" t="shared" si="13" ref="E38:P38">E27+E32+E37</f>
        <v>25</v>
      </c>
      <c r="F38" s="266">
        <f t="shared" si="13"/>
        <v>0</v>
      </c>
      <c r="G38" s="127">
        <f t="shared" si="2"/>
        <v>2150</v>
      </c>
      <c r="H38" s="128">
        <f t="shared" si="13"/>
        <v>0</v>
      </c>
      <c r="I38" s="128">
        <f t="shared" si="13"/>
        <v>0</v>
      </c>
      <c r="J38" s="127">
        <f t="shared" si="3"/>
        <v>2150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2150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568524</v>
      </c>
      <c r="E40" s="508">
        <f aca="true" t="shared" si="14" ref="E40:P40">E17++E25+E38+E39</f>
        <v>3625</v>
      </c>
      <c r="F40" s="508">
        <f t="shared" si="14"/>
        <v>1724</v>
      </c>
      <c r="G40" s="127">
        <f t="shared" si="2"/>
        <v>570425</v>
      </c>
      <c r="H40" s="483">
        <f t="shared" si="14"/>
        <v>0</v>
      </c>
      <c r="I40" s="483">
        <f t="shared" si="14"/>
        <v>20238</v>
      </c>
      <c r="J40" s="127">
        <f t="shared" si="3"/>
        <v>550187</v>
      </c>
      <c r="K40" s="483">
        <f t="shared" si="14"/>
        <v>127840</v>
      </c>
      <c r="L40" s="483">
        <f t="shared" si="14"/>
        <v>7759</v>
      </c>
      <c r="M40" s="483">
        <f t="shared" si="14"/>
        <v>130</v>
      </c>
      <c r="N40" s="127">
        <f t="shared" si="4"/>
        <v>135469</v>
      </c>
      <c r="O40" s="483">
        <f t="shared" si="14"/>
        <v>0</v>
      </c>
      <c r="P40" s="483">
        <f t="shared" si="14"/>
        <v>19188</v>
      </c>
      <c r="Q40" s="127">
        <f t="shared" si="10"/>
        <v>116281</v>
      </c>
      <c r="R40" s="127">
        <f t="shared" si="11"/>
        <v>433906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903</v>
      </c>
      <c r="C44" s="478"/>
      <c r="D44" s="479"/>
      <c r="E44" s="479"/>
      <c r="F44" s="479"/>
      <c r="G44" s="469"/>
      <c r="H44" s="480" t="s">
        <v>880</v>
      </c>
      <c r="I44" s="480"/>
      <c r="J44" s="480"/>
      <c r="K44" s="469"/>
      <c r="L44" s="469"/>
      <c r="M44" s="469"/>
      <c r="N44" s="469"/>
      <c r="O44" s="469"/>
      <c r="P44" s="468" t="s">
        <v>881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904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593</v>
      </c>
      <c r="D16" s="181">
        <f>+D17+D18</f>
        <v>0</v>
      </c>
      <c r="E16" s="182">
        <f t="shared" si="0"/>
        <v>593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593</v>
      </c>
      <c r="D18" s="169"/>
      <c r="E18" s="182">
        <f t="shared" si="0"/>
        <v>593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593</v>
      </c>
      <c r="D19" s="165">
        <f>D11+D15+D16</f>
        <v>0</v>
      </c>
      <c r="E19" s="180">
        <f>E11+E15+E16</f>
        <v>593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167</v>
      </c>
      <c r="D24" s="181">
        <f>SUM(D25:D27)</f>
        <v>167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25</v>
      </c>
      <c r="D26" s="169">
        <v>25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142</v>
      </c>
      <c r="D27" s="169">
        <v>142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9441</v>
      </c>
      <c r="D28" s="169">
        <v>9441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1011</v>
      </c>
      <c r="D29" s="169">
        <v>1011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1100</v>
      </c>
      <c r="D31" s="169">
        <v>1100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303</v>
      </c>
      <c r="D33" s="166">
        <f>SUM(D34:D37)</f>
        <v>303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303</v>
      </c>
      <c r="D35" s="169">
        <v>303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1776</v>
      </c>
      <c r="D38" s="166">
        <f>SUM(D39:D42)</f>
        <v>1776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1776</v>
      </c>
      <c r="D42" s="169">
        <v>1776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13798</v>
      </c>
      <c r="D43" s="165">
        <f>D24+D28+D29+D31+D30+D32+D33+D38</f>
        <v>13798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14391</v>
      </c>
      <c r="D44" s="164">
        <f>D43+D21+D19+D9</f>
        <v>13798</v>
      </c>
      <c r="E44" s="180">
        <f>E43+E21+E19+E9</f>
        <v>593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9931</v>
      </c>
      <c r="D52" s="164">
        <f>SUM(D53:D55)</f>
        <v>0</v>
      </c>
      <c r="E52" s="181">
        <f>C52-D52</f>
        <v>9931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9931</v>
      </c>
      <c r="D53" s="169"/>
      <c r="E53" s="181">
        <f>C53-D53</f>
        <v>9931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70424</v>
      </c>
      <c r="D56" s="164">
        <f>D57+D59</f>
        <v>0</v>
      </c>
      <c r="E56" s="181">
        <f t="shared" si="1"/>
        <v>70424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70424</v>
      </c>
      <c r="D57" s="169"/>
      <c r="E57" s="181">
        <f t="shared" si="1"/>
        <v>70424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1308</v>
      </c>
      <c r="D64" s="169"/>
      <c r="E64" s="181">
        <f t="shared" si="1"/>
        <v>1308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81663</v>
      </c>
      <c r="D66" s="164">
        <f>D52+D56+D61+D62+D63+D64</f>
        <v>0</v>
      </c>
      <c r="E66" s="181">
        <f t="shared" si="1"/>
        <v>81663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2673</v>
      </c>
      <c r="D71" s="166">
        <f>SUM(D72:D74)</f>
        <v>2673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553</v>
      </c>
      <c r="D72" s="169">
        <v>553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2042</v>
      </c>
      <c r="D73" s="169">
        <v>2042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78</v>
      </c>
      <c r="D74" s="169">
        <v>78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2556</v>
      </c>
      <c r="D75" s="164">
        <f>D76+D78</f>
        <v>13916</v>
      </c>
      <c r="E75" s="164">
        <f>E76+E78</f>
        <v>-11360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2556</v>
      </c>
      <c r="D76" s="169">
        <v>13916</v>
      </c>
      <c r="E76" s="181">
        <f t="shared" si="1"/>
        <v>-11360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618</v>
      </c>
      <c r="D80" s="164">
        <f>SUM(D81:D84)</f>
        <v>618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618</v>
      </c>
      <c r="D84" s="169">
        <v>618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43342</v>
      </c>
      <c r="D85" s="165">
        <f>SUM(D86:D90)+D94</f>
        <v>43342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8181</v>
      </c>
      <c r="D87" s="169">
        <v>8181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32628</v>
      </c>
      <c r="D88" s="169">
        <v>32628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1526</v>
      </c>
      <c r="D89" s="169">
        <v>1526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384</v>
      </c>
      <c r="D90" s="164">
        <f>SUM(D91:D93)</f>
        <v>384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51</v>
      </c>
      <c r="D92" s="169">
        <v>51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333</v>
      </c>
      <c r="D93" s="169">
        <v>333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623</v>
      </c>
      <c r="D94" s="169">
        <v>623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2835</v>
      </c>
      <c r="D95" s="169">
        <v>2835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52024</v>
      </c>
      <c r="D96" s="165">
        <f>D85+D80+D75+D71+D95</f>
        <v>63384</v>
      </c>
      <c r="E96" s="165">
        <f>E85+E80+E75+E71+E95</f>
        <v>-11360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133687</v>
      </c>
      <c r="D97" s="165">
        <f>D96+D68+D66</f>
        <v>63384</v>
      </c>
      <c r="E97" s="165">
        <f>E96+E68+E66</f>
        <v>70303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41146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906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2150</v>
      </c>
      <c r="G12" s="156"/>
      <c r="H12" s="156"/>
      <c r="I12" s="142">
        <f aca="true" t="shared" si="0" ref="I12:I25">F12+G12+H12</f>
        <v>2150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2150</v>
      </c>
      <c r="G17" s="269">
        <f t="shared" si="1"/>
        <v>0</v>
      </c>
      <c r="H17" s="269">
        <f t="shared" si="1"/>
        <v>0</v>
      </c>
      <c r="I17" s="269">
        <f t="shared" si="1"/>
        <v>2150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907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A144" sqref="A144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910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889</v>
      </c>
      <c r="B14" s="78"/>
      <c r="C14" s="605">
        <v>4300</v>
      </c>
      <c r="D14" s="606">
        <v>99.88</v>
      </c>
      <c r="E14" s="607">
        <v>4300</v>
      </c>
      <c r="F14" s="597">
        <f t="shared" si="0"/>
        <v>0</v>
      </c>
    </row>
    <row r="15" spans="1:6" ht="12.75">
      <c r="A15" s="77" t="s">
        <v>890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891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892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893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894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895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896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897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901</v>
      </c>
      <c r="B23" s="78"/>
      <c r="C23" s="605">
        <v>25</v>
      </c>
      <c r="D23" s="606">
        <v>100</v>
      </c>
      <c r="E23" s="607"/>
      <c r="F23" s="597">
        <f t="shared" si="0"/>
        <v>25</v>
      </c>
    </row>
    <row r="24" spans="1:16" ht="11.25" customHeight="1">
      <c r="A24" s="79" t="s">
        <v>569</v>
      </c>
      <c r="B24" s="80" t="s">
        <v>835</v>
      </c>
      <c r="C24" s="271">
        <f>SUM(C12:C23)</f>
        <v>78750.24799999999</v>
      </c>
      <c r="D24" s="595"/>
      <c r="E24" s="613">
        <f>SUM(E12:E22)</f>
        <v>59379</v>
      </c>
      <c r="F24" s="614">
        <f>SUM(F12:F23)</f>
        <v>19371.248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884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885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898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899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900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875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886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80877.188</v>
      </c>
      <c r="D71" s="595"/>
      <c r="E71" s="271">
        <f>E70+E56+E41+E24</f>
        <v>60396</v>
      </c>
      <c r="F71" s="598">
        <f>F70+F56+F41+F24</f>
        <v>20481.188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877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876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882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554</v>
      </c>
      <c r="B77" s="81"/>
      <c r="C77" s="581"/>
      <c r="D77" s="594"/>
      <c r="E77" s="581"/>
      <c r="F77" s="597">
        <f t="shared" si="4"/>
        <v>0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3974.094</v>
      </c>
      <c r="D89" s="595"/>
      <c r="E89" s="271">
        <f>SUM(E74:E88)</f>
        <v>0</v>
      </c>
      <c r="F89" s="598">
        <f>SUM(F74:F88)</f>
        <v>3974.094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3974.094</v>
      </c>
      <c r="D141" s="595"/>
      <c r="E141" s="271">
        <f>E140+E123+E106+E89</f>
        <v>0</v>
      </c>
      <c r="F141" s="598">
        <f>F140+F123+F106+F89</f>
        <v>3974.094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911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878</v>
      </c>
      <c r="D144" s="88"/>
      <c r="E144" s="88" t="s">
        <v>879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2012-08-21T12:11:43Z</cp:lastPrinted>
  <dcterms:created xsi:type="dcterms:W3CDTF">2000-06-29T12:02:40Z</dcterms:created>
  <dcterms:modified xsi:type="dcterms:W3CDTF">2012-08-28T06:13:18Z</dcterms:modified>
  <cp:category/>
  <cp:version/>
  <cp:contentType/>
  <cp:contentStatus/>
</cp:coreProperties>
</file>