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57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<sst xmlns="http://schemas.openxmlformats.org/spreadsheetml/2006/main" count="1061" uniqueCount="873">
  <si>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</si>
  <si>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</si>
  <si>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</si>
  <si>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</si>
  <si>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</si>
  <si>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</si>
  <si>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</si>
  <si>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</si>
  <si>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</si>
  <si>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</si>
  <si>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</si>
  <si>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</si>
  <si>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</si>
  <si>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</si>
  <si>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</si>
  <si>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</si>
  <si>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</si>
  <si>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</si>
  <si>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</si>
  <si>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</si>
  <si>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</si>
  <si>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</si>
  <si>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</si>
  <si>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</si>
  <si>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</si>
  <si>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</si>
  <si>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</si>
  <si>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</si>
  <si>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</si>
  <si>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</si>
  <si>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</si>
  <si>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</si>
  <si>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</si>
  <si>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</si>
  <si>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</si>
  <si>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</si>
  <si>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</si>
  <si>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</si>
  <si>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</si>
  <si>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</si>
  <si>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</si>
  <si>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</si>
  <si>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</si>
  <si>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</si>
  <si>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</si>
  <si>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</si>
  <si>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</si>
  <si>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</si>
  <si>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</si>
  <si>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</si>
  <si>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</si>
  <si>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</si>
  <si>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</si>
  <si>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</si>
  <si>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</si>
  <si>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</si>
  <si>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</si>
  <si>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</si>
  <si>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</si>
  <si>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</si>
  <si>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</si>
  <si>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</si>
  <si>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</si>
  <si>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</si>
  <si>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</si>
  <si>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</si>
  <si>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</si>
  <si>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</si>
  <si>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</si>
  <si>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</si>
  <si>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</si>
  <si>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</si>
  <si>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</si>
  <si>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</si>
  <si>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</si>
  <si>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</si>
  <si>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</si>
  <si>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</si>
  <si>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</si>
  <si>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</si>
  <si>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</si>
  <si>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</si>
  <si>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</si>
  <si>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</si>
  <si>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</si>
  <si>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</si>
  <si>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</si>
  <si>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</si>
  <si>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</si>
  <si>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</si>
  <si>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</si>
  <si>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</si>
  <si>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</si>
  <si>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</si>
  <si>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</si>
  <si>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</si>
  <si>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</si>
  <si>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</si>
  <si>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</si>
  <si>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</si>
  <si>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</si>
  <si>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</si>
  <si>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</si>
  <si>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</si>
  <si>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</si>
  <si>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</si>
  <si>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</si>
  <si>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</si>
  <si>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</si>
  <si>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</si>
  <si>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</si>
  <si>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</si>
  <si>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</si>
  <si>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</si>
  <si>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</si>
  <si>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</si>
  <si>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</si>
  <si>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</si>
  <si>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</si>
  <si>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</si>
  <si>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</si>
  <si>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</si>
  <si>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</si>
  <si>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</si>
  <si>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</si>
  <si>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</si>
  <si>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</si>
  <si>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</si>
  <si>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</si>
  <si>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</si>
  <si>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</si>
  <si>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</si>
  <si>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</si>
  <si>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</si>
  <si>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</si>
  <si>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</si>
  <si>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</si>
  <si>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</si>
  <si>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</si>
  <si>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</si>
  <si>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</si>
  <si>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</si>
  <si>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</si>
  <si>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</si>
  <si>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</si>
  <si>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</si>
  <si>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</si>
  <si>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</si>
  <si>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</si>
  <si>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</si>
  <si>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</si>
  <si>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</si>
  <si>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</si>
  <si>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</si>
  <si>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</si>
  <si>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</si>
  <si>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</si>
  <si>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</si>
  <si>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</si>
  <si>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</si>
  <si>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</si>
  <si>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</si>
  <si>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</si>
  <si>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</si>
  <si>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</si>
  <si>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</si>
  <si>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</si>
  <si>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</si>
  <si>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</si>
  <si>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</si>
  <si>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</si>
  <si>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</si>
  <si>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</si>
  <si>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</si>
  <si>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</si>
  <si>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</si>
  <si>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</si>
  <si>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</si>
  <si>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</si>
  <si>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</si>
  <si>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</si>
  <si>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</si>
  <si>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</si>
  <si>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</si>
  <si>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</si>
  <si>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</si>
  <si>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</si>
  <si>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</si>
  <si>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</si>
  <si>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</si>
  <si>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</si>
  <si>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</si>
  <si>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</si>
  <si>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</si>
  <si>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</si>
  <si>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</si>
  <si>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</si>
  <si>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</si>
  <si>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</si>
  <si>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</si>
  <si>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</si>
  <si>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</si>
  <si>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</si>
  <si>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</si>
  <si>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</si>
  <si>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</si>
  <si>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</si>
  <si>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</si>
  <si>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</si>
  <si>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</si>
  <si>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</si>
  <si>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</si>
  <si>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</si>
  <si>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</si>
  <si>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</si>
  <si>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</si>
  <si>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</si>
  <si>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</si>
  <si>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</si>
  <si>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</si>
  <si>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</si>
  <si>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</si>
  <si>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</si>
  <si>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</si>
  <si>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</si>
  <si>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</si>
  <si>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</si>
  <si>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</si>
  <si>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</si>
  <si>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</si>
  <si>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</si>
  <si>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</si>
  <si>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</si>
  <si>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</si>
  <si>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</si>
  <si>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</si>
  <si>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</si>
  <si>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</si>
  <si>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</si>
  <si>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</si>
  <si>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</si>
  <si>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</si>
  <si>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</si>
  <si>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</si>
  <si>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</si>
  <si>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</si>
  <si>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</si>
  <si>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</si>
  <si>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</si>
  <si>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</si>
  <si>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</si>
  <si>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</si>
  <si>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</si>
  <si>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</si>
  <si>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</si>
  <si>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</si>
  <si>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</si>
  <si>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</si>
  <si>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</si>
  <si>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</si>
  <si>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</si>
  <si>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</si>
  <si>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</si>
  <si>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</si>
  <si>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</si>
  <si>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</si>
  <si>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</si>
  <si>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</si>
  <si>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</si>
  <si>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</si>
  <si>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</si>
  <si>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</si>
  <si>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</si>
  <si>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</si>
  <si>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</si>
  <si>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</si>
  <si>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</si>
  <si>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</si>
  <si>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</si>
  <si>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</si>
  <si>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</si>
  <si>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</si>
  <si>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</si>
  <si>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</si>
  <si>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</si>
  <si>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</si>
  <si>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</si>
  <si>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</si>
  <si>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</si>
  <si>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</si>
  <si>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</si>
  <si>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</si>
  <si>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</si>
  <si>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</si>
  <si>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</si>
  <si>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</si>
  <si>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</si>
  <si>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</si>
  <si>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</si>
  <si>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</si>
  <si>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</si>
  <si>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</si>
  <si>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</si>
  <si>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</si>
  <si>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</si>
  <si>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</si>
  <si>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</si>
  <si>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</si>
  <si>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</si>
  <si>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</si>
  <si>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</si>
  <si>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</si>
  <si>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</si>
  <si>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</si>
  <si>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</si>
  <si>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</si>
  <si>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</si>
  <si>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</si>
  <si>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</si>
  <si>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</si>
  <si>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</si>
  <si>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</si>
  <si>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</si>
  <si>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</si>
  <si>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</si>
  <si>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</si>
  <si>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</si>
  <si>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</si>
  <si>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</si>
  <si>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</si>
  <si>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</si>
  <si>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</si>
  <si>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</si>
  <si>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</si>
  <si>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</si>
  <si>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</si>
  <si>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</si>
  <si>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</si>
  <si>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</si>
  <si>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</si>
  <si>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</si>
  <si>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</si>
  <si>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</si>
  <si>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</si>
  <si>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</si>
  <si>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</si>
  <si>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</si>
  <si>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</si>
  <si>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</si>
  <si>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</si>
  <si>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</si>
  <si>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</si>
  <si>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</si>
  <si>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</si>
  <si>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</si>
  <si>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</si>
  <si>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</si>
  <si>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</si>
  <si>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</si>
  <si>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</si>
  <si>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</si>
  <si>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</si>
  <si>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</si>
  <si>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</si>
  <si>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</si>
  <si>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</si>
  <si>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</si>
  <si>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</si>
  <si>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</si>
  <si>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</si>
  <si>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</si>
  <si>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</si>
  <si>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</si>
  <si>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</si>
  <si>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</si>
  <si>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</si>
  <si>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</si>
  <si>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</si>
  <si>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</si>
  <si>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</si>
  <si>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</si>
  <si>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</si>
  <si>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</si>
  <si>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</si>
  <si>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</si>
  <si>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</si>
  <si>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</si>
  <si>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</si>
  <si>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</si>
  <si>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</si>
  <si>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</si>
  <si>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</si>
  <si>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</si>
  <si>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</si>
  <si>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</si>
  <si>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</si>
  <si>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</si>
  <si>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</si>
  <si>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</si>
  <si>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</si>
  <si>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</si>
  <si>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</si>
  <si>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</si>
  <si>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</si>
  <si>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</si>
  <si>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</si>
  <si>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</si>
  <si>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</si>
  <si>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</si>
  <si>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</si>
  <si>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</si>
  <si>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</si>
  <si>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</si>
  <si>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</si>
  <si>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</si>
  <si>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</si>
  <si>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</si>
  <si>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</si>
  <si>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</si>
  <si>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</si>
  <si>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</si>
  <si>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</si>
  <si>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</si>
  <si>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</si>
  <si>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</si>
  <si>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</si>
  <si>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</si>
  <si>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</si>
  <si>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</si>
  <si>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</si>
  <si>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</si>
  <si>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</si>
  <si>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</si>
  <si>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</si>
  <si>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</si>
  <si>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</si>
  <si>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</si>
  <si>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</si>
  <si>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</si>
  <si>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</si>
  <si>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</si>
  <si>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</si>
  <si>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</si>
  <si>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</si>
  <si>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</si>
  <si>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</si>
  <si>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</si>
  <si>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</si>
  <si>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</si>
  <si>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</si>
  <si>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</si>
  <si>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</si>
  <si>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</si>
  <si>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</si>
  <si>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</si>
  <si>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</si>
  <si>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</si>
  <si>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</si>
  <si>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</si>
  <si>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</si>
  <si>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</si>
  <si>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</si>
  <si>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</si>
  <si>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</si>
  <si>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</si>
  <si>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</si>
  <si>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</si>
  <si>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</si>
  <si>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</si>
  <si>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</si>
  <si>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</si>
  <si>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</si>
  <si>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</si>
  <si>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</si>
  <si>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</si>
  <si>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</si>
  <si>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</si>
  <si>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</si>
  <si>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</si>
  <si>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</si>
  <si>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</si>
  <si>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</si>
  <si>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</si>
  <si>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</si>
  <si>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</si>
  <si>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</si>
  <si>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</si>
  <si>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</si>
  <si>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</si>
  <si>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</si>
  <si>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</si>
  <si>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</si>
  <si>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</si>
  <si>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</si>
  <si>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</si>
  <si>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</si>
  <si>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</si>
  <si>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</si>
  <si>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</si>
  <si>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</si>
  <si>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</si>
  <si>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</si>
  <si>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</si>
  <si>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</si>
  <si>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</si>
  <si>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</si>
  <si>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</si>
  <si>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</si>
  <si>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</si>
  <si>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</si>
  <si>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</si>
  <si>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</si>
  <si>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</si>
  <si>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</si>
  <si>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</si>
  <si>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</si>
  <si>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</si>
  <si>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</si>
  <si>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</si>
  <si>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</si>
  <si>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</si>
  <si>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</si>
  <si>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</si>
  <si>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</si>
  <si>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</si>
  <si>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</si>
  <si>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</si>
  <si>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</si>
  <si>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</si>
  <si>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</si>
  <si>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</si>
  <si>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</si>
  <si>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</si>
  <si>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</si>
  <si>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</si>
  <si>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</si>
  <si>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</si>
  <si>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</si>
  <si>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</si>
  <si>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</si>
  <si>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</si>
  <si>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</si>
  <si>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</si>
  <si>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</si>
  <si>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</si>
  <si>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</si>
  <si>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</si>
  <si>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</si>
  <si>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</si>
  <si>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</si>
  <si>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</si>
  <si>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</si>
  <si>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</si>
  <si>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</si>
  <si>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</si>
  <si>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</si>
  <si>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</si>
  <si>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</si>
  <si>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</si>
  <si>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</si>
  <si>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</si>
  <si>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</si>
  <si>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</si>
  <si>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</si>
  <si>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</si>
  <si>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</si>
  <si>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</si>
  <si>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</si>
  <si>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</si>
  <si>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</si>
  <si>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</si>
  <si>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</si>
  <si>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</si>
  <si>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</si>
  <si>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</si>
  <si>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</si>
  <si>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</si>
  <si>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</si>
  <si>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</si>
  <si>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</si>
  <si>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</si>
  <si>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</si>
  <si>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</si>
  <si>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</si>
  <si>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</si>
  <si>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</si>
  <si>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</si>
  <si>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</si>
  <si>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</si>
  <si>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</si>
  <si>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</si>
  <si>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</si>
  <si>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</si>
  <si>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</si>
  <si>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</si>
  <si>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</si>
  <si>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</si>
  <si>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</si>
  <si>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</si>
  <si>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</si>
  <si>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</si>
  <si>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</si>
  <si>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</si>
  <si>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</si>
  <si>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</si>
  <si>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</si>
  <si>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</si>
  <si>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</si>
  <si>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</si>
  <si>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</si>
  <si>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</si>
  <si>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</si>
  <si>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</si>
  <si>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</si>
  <si>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</si>
  <si>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</si>
  <si>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</si>
  <si>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</si>
  <si>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</si>
  <si>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</si>
  <si>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</si>
  <si>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</si>
  <si>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</si>
  <si>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</si>
  <si>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</si>
  <si>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</si>
  <si>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</si>
  <si>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</si>
  <si>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</si>
  <si>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</si>
  <si>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</si>
  <si>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</si>
  <si>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</si>
  <si>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</si>
  <si>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</si>
  <si>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</si>
  <si>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</si>
  <si>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</si>
  <si>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</si>
  <si>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</si>
  <si>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</si>
  <si>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</si>
  <si>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</si>
  <si>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</si>
  <si>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</si>
  <si>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</si>
  <si>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</si>
  <si>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</si>
  <si>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</si>
  <si>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</si>
  <si>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</si>
  <si>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</si>
  <si>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</si>
  <si>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</si>
  <si>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</si>
  <si>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</si>
  <si>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</si>
  <si>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</si>
  <si>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</si>
  <si>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</si>
  <si>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</si>
  <si>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</si>
  <si>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</si>
  <si>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</si>
  <si>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</si>
  <si>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</si>
  <si>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</si>
  <si>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</si>
  <si>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</si>
  <si>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</si>
  <si>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</si>
  <si>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</si>
  <si>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</si>
  <si>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</si>
  <si>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</si>
  <si>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</si>
  <si>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</si>
  <si>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</si>
  <si>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</si>
  <si>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</si>
  <si>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</si>
  <si>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</si>
  <si>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</si>
  <si>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</si>
  <si>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</si>
  <si>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</si>
  <si>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</si>
  <si>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</si>
  <si>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</si>
  <si>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</si>
  <si>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</si>
  <si>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</si>
  <si>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</si>
  <si>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</si>
  <si>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</si>
  <si>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</si>
  <si>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</si>
  <si>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</si>
  <si>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</si>
  <si>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</si>
  <si>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</si>
  <si>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</si>
  <si>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</si>
  <si>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</si>
  <si>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</si>
  <si>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</si>
  <si>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</si>
  <si>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</si>
  <si>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</si>
  <si>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</si>
  <si>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</si>
  <si>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</si>
  <si>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</si>
  <si>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</si>
  <si>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</si>
  <si>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</si>
  <si>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</si>
  <si>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</si>
  <si>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</si>
  <si>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</si>
  <si>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</si>
  <si>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</si>
  <si>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</si>
  <si>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</si>
  <si>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</si>
  <si>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</si>
  <si>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</si>
  <si>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</si>
  <si>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</si>
  <si>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</si>
  <si>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</si>
  <si>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</si>
  <si>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</si>
  <si>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</si>
  <si>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</si>
  <si>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</si>
  <si>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</si>
  <si>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</si>
  <si>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</si>
  <si>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</si>
  <si>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</si>
  <si>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</si>
  <si>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</si>
  <si>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</si>
  <si>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</si>
  <si>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</si>
  <si>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</si>
  <si>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</si>
  <si>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</si>
  <si>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</si>
  <si>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</si>
  <si>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</si>
  <si>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</si>
  <si>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</si>
  <si>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</si>
  <si>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</si>
  <si>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</si>
  <si>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</si>
  <si>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</si>
  <si>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</si>
  <si>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</si>
  <si>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</si>
  <si>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</si>
  <si>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</si>
  <si>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</si>
  <si>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</si>
  <si>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</si>
  <si>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</si>
  <si>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</si>
  <si>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</si>
  <si>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</si>
  <si>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</si>
  <si>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</si>
  <si>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</si>
  <si>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</si>
  <si>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</si>
  <si>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</si>
  <si>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</si>
  <si>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</si>
  <si>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</si>
  <si>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</si>
  <si>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</si>
  <si>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</si>
  <si>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</si>
  <si>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</si>
  <si>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</si>
  <si>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</si>
  <si>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</si>
  <si>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</si>
  <si>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</si>
  <si>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</si>
  <si>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</si>
  <si>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</si>
  <si>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</si>
  <si>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</si>
  <si>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</si>
  <si>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</si>
  <si>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</si>
  <si>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</si>
  <si>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</si>
  <si>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</si>
  <si>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</si>
  <si>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</si>
  <si>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</si>
  <si>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</si>
  <si>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</si>
  <si>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</si>
  <si>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</si>
  <si>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</si>
  <si>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</si>
  <si>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</si>
  <si>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</si>
  <si>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</si>
  <si>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</si>
  <si>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</si>
  <si>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</si>
  <si>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</si>
  <si>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</si>
  <si>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</si>
  <si>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</si>
  <si>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</si>
  <si>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</si>
  <si>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</si>
  <si>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</si>
  <si>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</si>
  <si>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</si>
  <si>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</si>
  <si>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</si>
  <si>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</si>
  <si>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</si>
  <si>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</si>
  <si>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</si>
  <si>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</si>
  <si>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</si>
  <si>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</si>
  <si>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</si>
  <si>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</si>
  <si>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</si>
  <si>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</si>
  <si>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</si>
  <si>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</si>
  <si>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</si>
  <si>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</si>
  <si>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</si>
  <si>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</si>
  <si>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</si>
  <si>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</si>
  <si>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</si>
  <si>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</si>
  <si>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</si>
  <si>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</si>
  <si>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</si>
  <si>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</si>
  <si>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</si>
  <si>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</si>
  <si>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</si>
  <si>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</si>
  <si>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</si>
  <si>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</si>
  <si>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</si>
  <si>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</si>
  <si>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</si>
  <si>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</si>
  <si>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</si>
  <si>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</si>
  <si>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</si>
  <si>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 xml:space="preserve"> ЯВОР АД</t>
  </si>
  <si>
    <t>Дата на съставяне:19.04.2016</t>
  </si>
  <si>
    <t>I -во тримесечие 2016г.</t>
  </si>
  <si>
    <t xml:space="preserve">Дата на съставяне:                                 19.04.2016     </t>
  </si>
  <si>
    <t xml:space="preserve">Дата на съставяне: 19.04.2016                       </t>
  </si>
  <si>
    <t>Дата на съставяне: 19.04.2016</t>
  </si>
  <si>
    <t xml:space="preserve">Дата  на съставяне: 19.04.2016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</si>
</sst>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22">
      <selection activeCell="G33" sqref="G3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866</v>
      </c>
      <c r="F3" s="217" t="s">
        <v>2</v>
      </c>
      <c r="G3" s="172"/>
      <c r="H3" s="461">
        <v>103006276</v>
      </c>
    </row>
    <row r="4" spans="1:8" ht="15">
      <c r="A4" s="576" t="s">
        <v>3</v>
      </c>
      <c r="B4" s="582"/>
      <c r="C4" s="582"/>
      <c r="D4" s="582"/>
      <c r="E4" s="504" t="s">
        <v>865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550</v>
      </c>
      <c r="D11" s="151">
        <v>554</v>
      </c>
      <c r="E11" s="237" t="s">
        <v>22</v>
      </c>
      <c r="F11" s="242" t="s">
        <v>23</v>
      </c>
      <c r="G11" s="152">
        <v>15080</v>
      </c>
      <c r="H11" s="152">
        <v>15080</v>
      </c>
    </row>
    <row r="12" spans="1:8" ht="15">
      <c r="A12" s="235" t="s">
        <v>24</v>
      </c>
      <c r="B12" s="241" t="s">
        <v>25</v>
      </c>
      <c r="C12" s="151">
        <v>4201</v>
      </c>
      <c r="D12" s="151">
        <v>4213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826</v>
      </c>
      <c r="D13" s="151">
        <v>856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397</v>
      </c>
      <c r="D14" s="151">
        <v>401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47</v>
      </c>
      <c r="D15" s="151">
        <v>50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188</v>
      </c>
      <c r="D16" s="151">
        <v>198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15080</v>
      </c>
      <c r="H17" s="154">
        <f>H11+H14+H15+H16</f>
        <v>15080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6209</v>
      </c>
      <c r="D19" s="155">
        <f>SUM(D11:D18)</f>
        <v>6272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33</v>
      </c>
      <c r="D24" s="151">
        <v>35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33</v>
      </c>
      <c r="D27" s="155">
        <f>SUM(D23:D26)</f>
        <v>35</v>
      </c>
      <c r="E27" s="253" t="s">
        <v>83</v>
      </c>
      <c r="F27" s="242" t="s">
        <v>84</v>
      </c>
      <c r="G27" s="154">
        <f>SUM(G28:G30)</f>
        <v>-10134</v>
      </c>
      <c r="H27" s="154">
        <f>SUM(H28:H30)</f>
        <v>-8132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-10134</v>
      </c>
      <c r="H29" s="316">
        <v>-8132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-91</v>
      </c>
      <c r="H32" s="316">
        <v>-2002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-10225</v>
      </c>
      <c r="H33" s="154">
        <f>H27+H31+H32</f>
        <v>-10134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4855</v>
      </c>
      <c r="H36" s="154">
        <f>H25+H17+H33</f>
        <v>4946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655</v>
      </c>
      <c r="D54" s="151">
        <v>655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6897</v>
      </c>
      <c r="D55" s="155">
        <f>D19+D20+D21+D27+D32+D45+D51+D53+D54</f>
        <v>6962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21</v>
      </c>
      <c r="D58" s="151">
        <v>21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145</v>
      </c>
      <c r="D59" s="151">
        <v>143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</v>
      </c>
      <c r="D60" s="151">
        <v>1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2447</v>
      </c>
      <c r="H61" s="154">
        <f>SUM(H62:H68)</f>
        <v>2427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2248</v>
      </c>
      <c r="H62" s="152">
        <v>2230</v>
      </c>
    </row>
    <row r="63" spans="1:13" ht="15">
      <c r="A63" s="235" t="s">
        <v>195</v>
      </c>
      <c r="B63" s="241" t="s">
        <v>196</v>
      </c>
      <c r="C63" s="151">
        <v>23</v>
      </c>
      <c r="D63" s="151">
        <v>23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190</v>
      </c>
      <c r="D64" s="155">
        <f>SUM(D58:D63)</f>
        <v>188</v>
      </c>
      <c r="E64" s="237" t="s">
        <v>200</v>
      </c>
      <c r="F64" s="242" t="s">
        <v>201</v>
      </c>
      <c r="G64" s="152">
        <v>23</v>
      </c>
      <c r="H64" s="152">
        <v>25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</v>
      </c>
      <c r="H65" s="152">
        <v>12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149</v>
      </c>
      <c r="H66" s="152">
        <v>138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11</v>
      </c>
      <c r="H67" s="152">
        <v>8</v>
      </c>
    </row>
    <row r="68" spans="1:8" ht="15">
      <c r="A68" s="235" t="s">
        <v>211</v>
      </c>
      <c r="B68" s="241" t="s">
        <v>212</v>
      </c>
      <c r="C68" s="151">
        <v>229</v>
      </c>
      <c r="D68" s="151">
        <v>251</v>
      </c>
      <c r="E68" s="237" t="s">
        <v>213</v>
      </c>
      <c r="F68" s="242" t="s">
        <v>214</v>
      </c>
      <c r="G68" s="152">
        <v>9</v>
      </c>
      <c r="H68" s="152">
        <v>14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93</v>
      </c>
      <c r="H69" s="152">
        <v>91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</v>
      </c>
      <c r="D71" s="151">
        <v>2</v>
      </c>
      <c r="E71" s="253" t="s">
        <v>46</v>
      </c>
      <c r="F71" s="273" t="s">
        <v>224</v>
      </c>
      <c r="G71" s="161">
        <f>G59+G60+G61+G69+G70</f>
        <v>2540</v>
      </c>
      <c r="H71" s="161">
        <f>H59+H60+H61+H69+H70</f>
        <v>2518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237</v>
      </c>
      <c r="D75" s="155">
        <f>SUM(D67:D74)</f>
        <v>259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2540</v>
      </c>
      <c r="H79" s="162">
        <f>H71+H74+H75+H76</f>
        <v>2518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16</v>
      </c>
      <c r="D87" s="151">
        <v>12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52</v>
      </c>
      <c r="D88" s="151">
        <v>42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68</v>
      </c>
      <c r="D91" s="155">
        <f>SUM(D87:D90)</f>
        <v>54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498</v>
      </c>
      <c r="D93" s="155">
        <f>D64+D75+D84+D91+D92</f>
        <v>502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7395</v>
      </c>
      <c r="D94" s="164">
        <f>D93+D55</f>
        <v>7464</v>
      </c>
      <c r="E94" s="449" t="s">
        <v>270</v>
      </c>
      <c r="F94" s="289" t="s">
        <v>271</v>
      </c>
      <c r="G94" s="165">
        <f>G36+G39+G55+G79</f>
        <v>7395</v>
      </c>
      <c r="H94" s="165">
        <f>H36+H39+H55+H79</f>
        <v>7464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5433070866141736" bottom="0.34" header="0.15748031496062992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C10" sqref="C1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 ЯВОР АД</v>
      </c>
      <c r="C2" s="585"/>
      <c r="D2" s="585"/>
      <c r="E2" s="585"/>
      <c r="F2" s="587" t="s">
        <v>2</v>
      </c>
      <c r="G2" s="587"/>
      <c r="H2" s="526">
        <f>'справка №1-БАЛАНС'!H3</f>
        <v>103006276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I -во тримесечие 2016г.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13</v>
      </c>
      <c r="D9" s="46">
        <v>7</v>
      </c>
      <c r="E9" s="298" t="s">
        <v>285</v>
      </c>
      <c r="F9" s="549" t="s">
        <v>286</v>
      </c>
      <c r="G9" s="550"/>
      <c r="H9" s="550">
        <v>96</v>
      </c>
    </row>
    <row r="10" spans="1:8" ht="12">
      <c r="A10" s="298" t="s">
        <v>287</v>
      </c>
      <c r="B10" s="299" t="s">
        <v>288</v>
      </c>
      <c r="C10" s="46">
        <v>32</v>
      </c>
      <c r="D10" s="46">
        <v>49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66</v>
      </c>
      <c r="D11" s="46">
        <v>71</v>
      </c>
      <c r="E11" s="300" t="s">
        <v>293</v>
      </c>
      <c r="F11" s="549" t="s">
        <v>294</v>
      </c>
      <c r="G11" s="550">
        <v>81</v>
      </c>
      <c r="H11" s="550">
        <v>102</v>
      </c>
    </row>
    <row r="12" spans="1:8" ht="12">
      <c r="A12" s="298" t="s">
        <v>295</v>
      </c>
      <c r="B12" s="299" t="s">
        <v>296</v>
      </c>
      <c r="C12" s="46">
        <v>32</v>
      </c>
      <c r="D12" s="46">
        <v>41</v>
      </c>
      <c r="E12" s="300" t="s">
        <v>78</v>
      </c>
      <c r="F12" s="549" t="s">
        <v>297</v>
      </c>
      <c r="G12" s="550">
        <v>1</v>
      </c>
      <c r="H12" s="550">
        <v>5</v>
      </c>
    </row>
    <row r="13" spans="1:18" ht="12">
      <c r="A13" s="298" t="s">
        <v>298</v>
      </c>
      <c r="B13" s="299" t="s">
        <v>299</v>
      </c>
      <c r="C13" s="46">
        <v>5</v>
      </c>
      <c r="D13" s="46">
        <v>5</v>
      </c>
      <c r="E13" s="301" t="s">
        <v>51</v>
      </c>
      <c r="F13" s="551" t="s">
        <v>300</v>
      </c>
      <c r="G13" s="548">
        <f>SUM(G9:G12)</f>
        <v>82</v>
      </c>
      <c r="H13" s="548">
        <f>SUM(H9:H12)</f>
        <v>203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82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>
        <v>61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7</v>
      </c>
      <c r="D16" s="47">
        <v>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155</v>
      </c>
      <c r="D19" s="49">
        <f>SUM(D9:D15)+D16</f>
        <v>324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18</v>
      </c>
      <c r="D22" s="46">
        <v>12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18</v>
      </c>
      <c r="D26" s="49">
        <f>SUM(D22:D25)</f>
        <v>13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173</v>
      </c>
      <c r="D28" s="50">
        <f>D26+D19</f>
        <v>337</v>
      </c>
      <c r="E28" s="127" t="s">
        <v>339</v>
      </c>
      <c r="F28" s="554" t="s">
        <v>340</v>
      </c>
      <c r="G28" s="548">
        <f>G13+G15+G24</f>
        <v>82</v>
      </c>
      <c r="H28" s="548">
        <f>H13+H15+H24</f>
        <v>203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91</v>
      </c>
      <c r="H30" s="53">
        <f>IF((D28-H28)&gt;0,D28-H28,0)</f>
        <v>134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173</v>
      </c>
      <c r="D33" s="49">
        <f>D28-D31+D32</f>
        <v>337</v>
      </c>
      <c r="E33" s="127" t="s">
        <v>353</v>
      </c>
      <c r="F33" s="554" t="s">
        <v>354</v>
      </c>
      <c r="G33" s="53">
        <f>G32-G31+G28</f>
        <v>82</v>
      </c>
      <c r="H33" s="53">
        <f>H32-H31+H28</f>
        <v>203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91</v>
      </c>
      <c r="H34" s="548">
        <f>IF((D33-H33)&gt;0,D33-H33,0)</f>
        <v>134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91</v>
      </c>
      <c r="H39" s="559">
        <f>IF(H34&gt;0,IF(D35+H34&lt;0,0,D35+H34),IF(D34-D35&lt;0,D35-D34,0))</f>
        <v>134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91</v>
      </c>
      <c r="H41" s="52">
        <f>IF(D39=0,IF(H39-H40&gt;0,H39-H40+D40,0),IF(D39-D40&lt;0,D40-D39+H40,0))</f>
        <v>134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173</v>
      </c>
      <c r="D42" s="53">
        <f>D33+D35+D39</f>
        <v>337</v>
      </c>
      <c r="E42" s="128" t="s">
        <v>380</v>
      </c>
      <c r="F42" s="129" t="s">
        <v>381</v>
      </c>
      <c r="G42" s="53">
        <f>G39+G33</f>
        <v>173</v>
      </c>
      <c r="H42" s="53">
        <f>H39+H33</f>
        <v>337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42479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15748031496062992" top="0.68" bottom="0.34" header="0.5118110236220472" footer="0.25"/>
  <pageSetup fitToHeight="0" fitToWidth="0"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D38" sqref="D3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ЯВОР АД</v>
      </c>
      <c r="C4" s="541" t="s">
        <v>2</v>
      </c>
      <c r="D4" s="541">
        <f>'справка №1-БАЛАНС'!H3</f>
        <v>103006276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I -во тримесечие 2016г.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153</v>
      </c>
      <c r="D10" s="54">
        <v>318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-104</v>
      </c>
      <c r="D11" s="54">
        <v>-620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-23</v>
      </c>
      <c r="D13" s="54">
        <v>-29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-11</v>
      </c>
      <c r="D14" s="54">
        <v>-17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15</v>
      </c>
      <c r="D20" s="55">
        <f>SUM(D10:D19)</f>
        <v>-349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</v>
      </c>
      <c r="D22" s="54">
        <v>-79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</v>
      </c>
      <c r="D32" s="55">
        <f>SUM(D22:D31)</f>
        <v>-79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460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-100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360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14</v>
      </c>
      <c r="D43" s="55">
        <f>D42+D32+D20</f>
        <v>-68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54</v>
      </c>
      <c r="D44" s="132">
        <v>149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68</v>
      </c>
      <c r="D45" s="55">
        <f>D44+D43</f>
        <v>81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68</v>
      </c>
      <c r="D46" s="56">
        <f>D45</f>
        <v>81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905511811023623" bottom="0.66929133858267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ЯВОР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103006276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I -во тримесечие 2016г.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15080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-10134</v>
      </c>
      <c r="K11" s="60"/>
      <c r="L11" s="344">
        <f>SUM(C11:K11)</f>
        <v>4946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15080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-10134</v>
      </c>
      <c r="K15" s="61">
        <f t="shared" si="2"/>
        <v>0</v>
      </c>
      <c r="L15" s="344">
        <f t="shared" si="1"/>
        <v>4946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-91</v>
      </c>
      <c r="K16" s="60"/>
      <c r="L16" s="344">
        <f t="shared" si="1"/>
        <v>-91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15080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-10225</v>
      </c>
      <c r="K29" s="59">
        <f t="shared" si="6"/>
        <v>0</v>
      </c>
      <c r="L29" s="344">
        <f t="shared" si="1"/>
        <v>4855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15080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-10225</v>
      </c>
      <c r="K32" s="59">
        <f t="shared" si="7"/>
        <v>0</v>
      </c>
      <c r="L32" s="344">
        <f t="shared" si="1"/>
        <v>4855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 ЯВОР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103006276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I -во тримесечие 2016г.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753</v>
      </c>
      <c r="E9" s="189"/>
      <c r="F9" s="189"/>
      <c r="G9" s="74">
        <f>D9+E9-F9</f>
        <v>753</v>
      </c>
      <c r="H9" s="65"/>
      <c r="I9" s="65"/>
      <c r="J9" s="74">
        <f>G9+H9-I9</f>
        <v>753</v>
      </c>
      <c r="K9" s="65">
        <v>199</v>
      </c>
      <c r="L9" s="65">
        <v>4</v>
      </c>
      <c r="M9" s="65"/>
      <c r="N9" s="74">
        <f>K9+L9-M9</f>
        <v>203</v>
      </c>
      <c r="O9" s="65"/>
      <c r="P9" s="65"/>
      <c r="Q9" s="74">
        <f aca="true" t="shared" si="0" ref="Q9:Q15">N9+O9-P9</f>
        <v>203</v>
      </c>
      <c r="R9" s="74">
        <f aca="true" t="shared" si="1" ref="R9:R15">J9-Q9</f>
        <v>550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4779</v>
      </c>
      <c r="E10" s="189"/>
      <c r="F10" s="189"/>
      <c r="G10" s="74">
        <f aca="true" t="shared" si="2" ref="G10:G39">D10+E10-F10</f>
        <v>4779</v>
      </c>
      <c r="H10" s="65"/>
      <c r="I10" s="65"/>
      <c r="J10" s="74">
        <f aca="true" t="shared" si="3" ref="J10:J39">G10+H10-I10</f>
        <v>4779</v>
      </c>
      <c r="K10" s="65">
        <v>566</v>
      </c>
      <c r="L10" s="65">
        <v>12</v>
      </c>
      <c r="M10" s="65"/>
      <c r="N10" s="74">
        <f aca="true" t="shared" si="4" ref="N10:N39">K10+L10-M10</f>
        <v>578</v>
      </c>
      <c r="O10" s="65"/>
      <c r="P10" s="65"/>
      <c r="Q10" s="74">
        <f t="shared" si="0"/>
        <v>578</v>
      </c>
      <c r="R10" s="74">
        <f t="shared" si="1"/>
        <v>4201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2092</v>
      </c>
      <c r="E11" s="189">
        <v>1</v>
      </c>
      <c r="F11" s="189"/>
      <c r="G11" s="74">
        <f t="shared" si="2"/>
        <v>2093</v>
      </c>
      <c r="H11" s="65"/>
      <c r="I11" s="65"/>
      <c r="J11" s="74">
        <f t="shared" si="3"/>
        <v>2093</v>
      </c>
      <c r="K11" s="65">
        <v>1236</v>
      </c>
      <c r="L11" s="65">
        <v>31</v>
      </c>
      <c r="M11" s="65"/>
      <c r="N11" s="74">
        <f t="shared" si="4"/>
        <v>1267</v>
      </c>
      <c r="O11" s="65"/>
      <c r="P11" s="65"/>
      <c r="Q11" s="74">
        <f t="shared" si="0"/>
        <v>1267</v>
      </c>
      <c r="R11" s="74">
        <f t="shared" si="1"/>
        <v>826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487</v>
      </c>
      <c r="E12" s="189"/>
      <c r="F12" s="189"/>
      <c r="G12" s="74">
        <f t="shared" si="2"/>
        <v>487</v>
      </c>
      <c r="H12" s="65"/>
      <c r="I12" s="65"/>
      <c r="J12" s="74">
        <f t="shared" si="3"/>
        <v>487</v>
      </c>
      <c r="K12" s="65">
        <v>86</v>
      </c>
      <c r="L12" s="65">
        <v>4</v>
      </c>
      <c r="M12" s="65"/>
      <c r="N12" s="74">
        <f t="shared" si="4"/>
        <v>90</v>
      </c>
      <c r="O12" s="65"/>
      <c r="P12" s="65"/>
      <c r="Q12" s="74">
        <f t="shared" si="0"/>
        <v>90</v>
      </c>
      <c r="R12" s="74">
        <f t="shared" si="1"/>
        <v>397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163</v>
      </c>
      <c r="E13" s="189"/>
      <c r="F13" s="189"/>
      <c r="G13" s="74">
        <f t="shared" si="2"/>
        <v>163</v>
      </c>
      <c r="H13" s="65"/>
      <c r="I13" s="65"/>
      <c r="J13" s="74">
        <f t="shared" si="3"/>
        <v>163</v>
      </c>
      <c r="K13" s="65">
        <v>113</v>
      </c>
      <c r="L13" s="65">
        <v>3</v>
      </c>
      <c r="M13" s="65"/>
      <c r="N13" s="74">
        <f t="shared" si="4"/>
        <v>116</v>
      </c>
      <c r="O13" s="65"/>
      <c r="P13" s="65"/>
      <c r="Q13" s="74">
        <f t="shared" si="0"/>
        <v>116</v>
      </c>
      <c r="R13" s="74">
        <f t="shared" si="1"/>
        <v>47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478</v>
      </c>
      <c r="E14" s="189"/>
      <c r="F14" s="189"/>
      <c r="G14" s="74">
        <f t="shared" si="2"/>
        <v>478</v>
      </c>
      <c r="H14" s="65"/>
      <c r="I14" s="65"/>
      <c r="J14" s="74">
        <f t="shared" si="3"/>
        <v>478</v>
      </c>
      <c r="K14" s="65">
        <v>280</v>
      </c>
      <c r="L14" s="65">
        <v>10</v>
      </c>
      <c r="M14" s="65"/>
      <c r="N14" s="74">
        <f t="shared" si="4"/>
        <v>290</v>
      </c>
      <c r="O14" s="65"/>
      <c r="P14" s="65"/>
      <c r="Q14" s="74">
        <f t="shared" si="0"/>
        <v>290</v>
      </c>
      <c r="R14" s="74">
        <f t="shared" si="1"/>
        <v>188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8752</v>
      </c>
      <c r="E17" s="194">
        <f>SUM(E9:E16)</f>
        <v>1</v>
      </c>
      <c r="F17" s="194">
        <f>SUM(F9:F16)</f>
        <v>0</v>
      </c>
      <c r="G17" s="74">
        <f t="shared" si="2"/>
        <v>8753</v>
      </c>
      <c r="H17" s="75">
        <f>SUM(H9:H16)</f>
        <v>0</v>
      </c>
      <c r="I17" s="75">
        <f>SUM(I9:I16)</f>
        <v>0</v>
      </c>
      <c r="J17" s="74">
        <f t="shared" si="3"/>
        <v>8753</v>
      </c>
      <c r="K17" s="75">
        <f>SUM(K9:K16)</f>
        <v>2480</v>
      </c>
      <c r="L17" s="75">
        <f>SUM(L9:L16)</f>
        <v>64</v>
      </c>
      <c r="M17" s="75">
        <f>SUM(M9:M16)</f>
        <v>0</v>
      </c>
      <c r="N17" s="74">
        <f t="shared" si="4"/>
        <v>2544</v>
      </c>
      <c r="O17" s="75">
        <f>SUM(O9:O16)</f>
        <v>0</v>
      </c>
      <c r="P17" s="75">
        <f>SUM(P9:P16)</f>
        <v>0</v>
      </c>
      <c r="Q17" s="74">
        <f t="shared" si="5"/>
        <v>2544</v>
      </c>
      <c r="R17" s="74">
        <f t="shared" si="6"/>
        <v>6209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90</v>
      </c>
      <c r="E22" s="189"/>
      <c r="F22" s="189"/>
      <c r="G22" s="74">
        <f t="shared" si="2"/>
        <v>90</v>
      </c>
      <c r="H22" s="65"/>
      <c r="I22" s="65"/>
      <c r="J22" s="74">
        <f t="shared" si="3"/>
        <v>90</v>
      </c>
      <c r="K22" s="65">
        <v>55</v>
      </c>
      <c r="L22" s="65">
        <v>2</v>
      </c>
      <c r="M22" s="65"/>
      <c r="N22" s="74">
        <f t="shared" si="4"/>
        <v>57</v>
      </c>
      <c r="O22" s="65"/>
      <c r="P22" s="65"/>
      <c r="Q22" s="74">
        <f t="shared" si="5"/>
        <v>57</v>
      </c>
      <c r="R22" s="74">
        <f t="shared" si="6"/>
        <v>33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90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90</v>
      </c>
      <c r="H25" s="66">
        <f t="shared" si="7"/>
        <v>0</v>
      </c>
      <c r="I25" s="66">
        <f t="shared" si="7"/>
        <v>0</v>
      </c>
      <c r="J25" s="67">
        <f t="shared" si="3"/>
        <v>90</v>
      </c>
      <c r="K25" s="66">
        <f t="shared" si="7"/>
        <v>55</v>
      </c>
      <c r="L25" s="66">
        <f t="shared" si="7"/>
        <v>2</v>
      </c>
      <c r="M25" s="66">
        <f t="shared" si="7"/>
        <v>0</v>
      </c>
      <c r="N25" s="67">
        <f t="shared" si="4"/>
        <v>57</v>
      </c>
      <c r="O25" s="66">
        <f t="shared" si="7"/>
        <v>0</v>
      </c>
      <c r="P25" s="66">
        <f t="shared" si="7"/>
        <v>0</v>
      </c>
      <c r="Q25" s="67">
        <f t="shared" si="5"/>
        <v>57</v>
      </c>
      <c r="R25" s="67">
        <f t="shared" si="6"/>
        <v>33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8842</v>
      </c>
      <c r="E40" s="438">
        <f>E17+E18+E19+E25+E38+E39</f>
        <v>1</v>
      </c>
      <c r="F40" s="438">
        <f aca="true" t="shared" si="13" ref="F40:R40">F17+F18+F19+F25+F38+F39</f>
        <v>0</v>
      </c>
      <c r="G40" s="438">
        <f t="shared" si="13"/>
        <v>8843</v>
      </c>
      <c r="H40" s="438">
        <f t="shared" si="13"/>
        <v>0</v>
      </c>
      <c r="I40" s="438">
        <f t="shared" si="13"/>
        <v>0</v>
      </c>
      <c r="J40" s="438">
        <f t="shared" si="13"/>
        <v>8843</v>
      </c>
      <c r="K40" s="438">
        <f t="shared" si="13"/>
        <v>2535</v>
      </c>
      <c r="L40" s="438">
        <f t="shared" si="13"/>
        <v>66</v>
      </c>
      <c r="M40" s="438">
        <f t="shared" si="13"/>
        <v>0</v>
      </c>
      <c r="N40" s="438">
        <f t="shared" si="13"/>
        <v>2601</v>
      </c>
      <c r="O40" s="438">
        <f t="shared" si="13"/>
        <v>0</v>
      </c>
      <c r="P40" s="438">
        <f t="shared" si="13"/>
        <v>0</v>
      </c>
      <c r="Q40" s="438">
        <f t="shared" si="13"/>
        <v>2601</v>
      </c>
      <c r="R40" s="438">
        <f t="shared" si="13"/>
        <v>6242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zoomScalePageLayoutView="0" workbookViewId="0" topLeftCell="A64">
      <selection activeCell="A90" sqref="A90:IV9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ЯВОР АД</v>
      </c>
      <c r="C3" s="620"/>
      <c r="D3" s="526" t="s">
        <v>2</v>
      </c>
      <c r="E3" s="107">
        <f>'справка №1-БАЛАНС'!H3</f>
        <v>103006276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I -во тримесечие 2016г.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655</v>
      </c>
      <c r="D21" s="108"/>
      <c r="E21" s="120">
        <f t="shared" si="0"/>
        <v>655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229</v>
      </c>
      <c r="D28" s="108">
        <f>C28</f>
        <v>229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>
        <f>C29</f>
        <v>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2</v>
      </c>
      <c r="D32" s="108">
        <f>C32</f>
        <v>2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6</v>
      </c>
      <c r="D33" s="105">
        <f>SUM(D34:D37)</f>
        <v>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6</v>
      </c>
      <c r="D34" s="108">
        <f>C34</f>
        <v>6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237</v>
      </c>
      <c r="D43" s="104">
        <f>D24+D28+D29+D31+D30+D32+D33+D38</f>
        <v>237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892</v>
      </c>
      <c r="D44" s="103">
        <f>D43+D21+D19+D9</f>
        <v>237</v>
      </c>
      <c r="E44" s="118">
        <f>E43+E21+E19+E9</f>
        <v>655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2248</v>
      </c>
      <c r="D71" s="105">
        <f>SUM(D72:D74)</f>
        <v>2248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501</v>
      </c>
      <c r="D72" s="108">
        <f>C72</f>
        <v>501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1747</v>
      </c>
      <c r="D74" s="108">
        <f>C74</f>
        <v>1747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199</v>
      </c>
      <c r="D85" s="104">
        <f>SUM(D86:D90)+D94</f>
        <v>199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23</v>
      </c>
      <c r="D87" s="108">
        <f>C87</f>
        <v>23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7</v>
      </c>
      <c r="D88" s="108">
        <f>C88</f>
        <v>7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149</v>
      </c>
      <c r="D89" s="108">
        <f>C89</f>
        <v>149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9</v>
      </c>
      <c r="D90" s="103">
        <f>SUM(D91:D93)</f>
        <v>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</v>
      </c>
      <c r="D92" s="108">
        <f>C92</f>
        <v>2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7</v>
      </c>
      <c r="D93" s="108">
        <f>C93</f>
        <v>7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11</v>
      </c>
      <c r="D94" s="108">
        <f>C94</f>
        <v>11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93</v>
      </c>
      <c r="D95" s="108">
        <f>C95</f>
        <v>93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2540</v>
      </c>
      <c r="D96" s="104">
        <f>D85+D80+D75+D71+D95</f>
        <v>2540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2540</v>
      </c>
      <c r="D97" s="104">
        <f>D96+D68+D66</f>
        <v>2540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871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2204724409449" right="0.1968503937007874" top="0.5118110236220472" bottom="0.3937007874015748" header="0.31496062992125984" footer="0.2755905511811024"/>
  <pageSetup fitToHeight="0" fitToWidth="1"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ЯВОР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103006276</v>
      </c>
    </row>
    <row r="5" spans="1:9" ht="15">
      <c r="A5" s="501" t="s">
        <v>5</v>
      </c>
      <c r="B5" s="622" t="str">
        <f>'справка №1-БАЛАНС'!E5</f>
        <v>I -во тримесечие 2016г.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ЯВОР АД</v>
      </c>
      <c r="C5" s="628"/>
      <c r="D5" s="628"/>
      <c r="E5" s="570" t="s">
        <v>2</v>
      </c>
      <c r="F5" s="451">
        <f>'справка №1-БАЛАНС'!H3</f>
        <v>103006276</v>
      </c>
    </row>
    <row r="6" spans="1:13" ht="15" customHeight="1">
      <c r="A6" s="27" t="s">
        <v>823</v>
      </c>
      <c r="B6" s="629" t="str">
        <f>'справка №1-БАЛАНС'!E5</f>
        <v>I -во тримесечие 2016г.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2016-04-18T13:29:54Z</cp:lastPrinted>
  <dcterms:created xsi:type="dcterms:W3CDTF">2000-06-29T12:02:40Z</dcterms:created>
  <dcterms:modified xsi:type="dcterms:W3CDTF">2016-04-19T11:11:54Z</dcterms:modified>
  <cp:category/>
  <cp:version/>
  <cp:contentType/>
  <cp:contentStatus/>
</cp:coreProperties>
</file>