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<sst xmlns="http://schemas.openxmlformats.org/spreadsheetml/2006/main" count="4180" uniqueCount="978">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</sst>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42643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42691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ТАНЯ ЦВЕТКОВА РАШКОВА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42614</v>
      </c>
    </row>
    <row r="10" spans="1:2" ht="15.75">
      <c r="A10" s="7" t="s">
        <v>2</v>
      </c>
      <c r="B10" s="547">
        <v>42643</v>
      </c>
    </row>
    <row r="11" spans="1:2" ht="15.75">
      <c r="A11" s="7" t="s">
        <v>950</v>
      </c>
      <c r="B11" s="547">
        <v>42691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0.009347606857497479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0.009681047642002089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0.008382608695652174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0.004458257024992138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1.0095679246715772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1.9492275331834337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1.5643722347138609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0.01617465728584899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0.01588452890404004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0.9066357210676231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0.476941006715134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0.3754171161903806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1.1548967622720334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0.5318460143922156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1139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0.045753996947055516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0.0804437758555848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13.440860215053764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5559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15610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230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113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56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575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23119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3980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54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4034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18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27183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3231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1327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22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726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5306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179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7640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147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13029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166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17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167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21345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184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219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26874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54057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4545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11647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10883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35682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-18667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2369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-21036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241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-18426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24894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413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2305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218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9388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11918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951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2094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14963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152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13543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1628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6975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3753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85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557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307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238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22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13717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70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13787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54057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18442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547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1000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4380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834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176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-366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387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25400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887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50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938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26338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252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26338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252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252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11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241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26590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25424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31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212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25782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208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600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600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26590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26590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26590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25360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-18936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-5223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-243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-9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942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-120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13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3989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236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4117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-3647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-141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-155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-1156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-5099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42643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-40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42643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259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42643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219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42643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42643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42643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42643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42643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42643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42643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42643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42643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42643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42643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42643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42643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42643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42643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42643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42643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42643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42643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42643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42643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42643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42643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42643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42643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42643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42643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42643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42643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42643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42643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42643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42643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42643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42643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42643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42643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42643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42643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42643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42643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42643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42643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42643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42643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42643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42643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4545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42643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42643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42643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42643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4545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42643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42643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42643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42643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42643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42643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42643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42643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42643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42643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42643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42643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42643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42643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4545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42643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42643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42643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4545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42643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730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42643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42643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42643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42643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730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42643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42643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34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42643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42643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34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42643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42643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42643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42643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42643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42643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42643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42643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42643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42643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42643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42643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42643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42643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42643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42643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42643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42643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42643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42643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42643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42643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42643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42643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42643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42643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42643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42643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42643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42643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42643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42643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42643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42643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42643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42643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10883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42643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42643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42643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42643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10883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42643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42643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42643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42643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42643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42643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42643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42643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42643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42643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42643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42643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42643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42643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10883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42643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42643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42643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10883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42643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2403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42643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42643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42643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42643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2403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42643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241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42643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-34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42643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42643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-34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42643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42643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42643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42643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42643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42643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42643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42643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42643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42643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2610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42643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42643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42643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2610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42643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-21036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42643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42643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42643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42643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-21036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42643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42643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42643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42643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42643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42643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42643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42643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42643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42643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42643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42643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42643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42643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-21036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42643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42643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42643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-21036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42643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42643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42643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42643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42643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42643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42643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42643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42643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42643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42643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42643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42643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42643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42643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42643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42643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42643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42643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42643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42643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42643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42643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24653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42643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42643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42643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42643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24653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42643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241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42643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42643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42643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42643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42643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42643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42643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42643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42643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42643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42643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42643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42643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24894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42643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42643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42643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24894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42643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402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42643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42643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42643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42643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402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42643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11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42643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42643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42643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42643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42643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42643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42643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42643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42643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42643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42643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42643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42643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413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42643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42643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42643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42643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42643</v>
      </c>
      <c r="D462" s="99" t="s">
        <v>526</v>
      </c>
      <c r="E462" s="482">
        <v>1</v>
      </c>
      <c r="F462" s="99" t="s">
        <v>525</v>
      </c>
      <c r="H462" s="99">
        <f>'Справка 6'!D12</f>
        <v>8501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42643</v>
      </c>
      <c r="D463" s="99" t="s">
        <v>529</v>
      </c>
      <c r="E463" s="482">
        <v>1</v>
      </c>
      <c r="F463" s="99" t="s">
        <v>528</v>
      </c>
      <c r="H463" s="99">
        <f>'Справка 6'!D13</f>
        <v>40284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42643</v>
      </c>
      <c r="D464" s="99" t="s">
        <v>532</v>
      </c>
      <c r="E464" s="482">
        <v>1</v>
      </c>
      <c r="F464" s="99" t="s">
        <v>531</v>
      </c>
      <c r="H464" s="99">
        <f>'Справка 6'!D14</f>
        <v>604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42643</v>
      </c>
      <c r="D465" s="99" t="s">
        <v>535</v>
      </c>
      <c r="E465" s="482">
        <v>1</v>
      </c>
      <c r="F465" s="99" t="s">
        <v>534</v>
      </c>
      <c r="H465" s="99">
        <f>'Справка 6'!D15</f>
        <v>565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42643</v>
      </c>
      <c r="D466" s="99" t="s">
        <v>537</v>
      </c>
      <c r="E466" s="482">
        <v>1</v>
      </c>
      <c r="F466" s="99" t="s">
        <v>536</v>
      </c>
      <c r="H466" s="99">
        <f>'Справка 6'!D16</f>
        <v>101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42643</v>
      </c>
      <c r="D467" s="99" t="s">
        <v>540</v>
      </c>
      <c r="E467" s="482">
        <v>1</v>
      </c>
      <c r="F467" s="99" t="s">
        <v>539</v>
      </c>
      <c r="H467" s="99">
        <f>'Справка 6'!D17</f>
        <v>240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42643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42643</v>
      </c>
      <c r="D469" s="99" t="s">
        <v>545</v>
      </c>
      <c r="E469" s="482">
        <v>1</v>
      </c>
      <c r="F469" s="99" t="s">
        <v>804</v>
      </c>
      <c r="H469" s="99">
        <f>'Справка 6'!D19</f>
        <v>51271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42643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42643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42643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42643</v>
      </c>
      <c r="D473" s="99" t="s">
        <v>555</v>
      </c>
      <c r="E473" s="482">
        <v>1</v>
      </c>
      <c r="F473" s="99" t="s">
        <v>554</v>
      </c>
      <c r="H473" s="99">
        <f>'Справка 6'!D24</f>
        <v>46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42643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42643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42643</v>
      </c>
      <c r="D476" s="99" t="s">
        <v>560</v>
      </c>
      <c r="E476" s="482">
        <v>1</v>
      </c>
      <c r="F476" s="99" t="s">
        <v>838</v>
      </c>
      <c r="H476" s="99">
        <f>'Справка 6'!D27</f>
        <v>46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42643</v>
      </c>
      <c r="D477" s="99" t="s">
        <v>562</v>
      </c>
      <c r="E477" s="482">
        <v>1</v>
      </c>
      <c r="F477" s="99" t="s">
        <v>561</v>
      </c>
      <c r="H477" s="99">
        <f>'Справка 6'!D29</f>
        <v>3980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42643</v>
      </c>
      <c r="D478" s="99" t="s">
        <v>563</v>
      </c>
      <c r="E478" s="482">
        <v>1</v>
      </c>
      <c r="F478" s="99" t="s">
        <v>108</v>
      </c>
      <c r="H478" s="99">
        <f>'Справка 6'!D30</f>
        <v>3980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42643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42643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42643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42643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42643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42643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42643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42643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42643</v>
      </c>
      <c r="D487" s="99" t="s">
        <v>576</v>
      </c>
      <c r="E487" s="482">
        <v>1</v>
      </c>
      <c r="F487" s="99" t="s">
        <v>542</v>
      </c>
      <c r="H487" s="99">
        <f>'Справка 6'!D39</f>
        <v>54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42643</v>
      </c>
      <c r="D488" s="99" t="s">
        <v>578</v>
      </c>
      <c r="E488" s="482">
        <v>1</v>
      </c>
      <c r="F488" s="99" t="s">
        <v>803</v>
      </c>
      <c r="H488" s="99">
        <f>'Справка 6'!D40</f>
        <v>4034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42643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42643</v>
      </c>
      <c r="D490" s="99" t="s">
        <v>583</v>
      </c>
      <c r="E490" s="482">
        <v>1</v>
      </c>
      <c r="F490" s="99" t="s">
        <v>582</v>
      </c>
      <c r="H490" s="99">
        <f>'Справка 6'!D42</f>
        <v>55351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42643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42643</v>
      </c>
      <c r="D492" s="99" t="s">
        <v>526</v>
      </c>
      <c r="E492" s="482">
        <v>2</v>
      </c>
      <c r="F492" s="99" t="s">
        <v>525</v>
      </c>
      <c r="H492" s="99">
        <f>'Справка 6'!E12</f>
        <v>9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42643</v>
      </c>
      <c r="D493" s="99" t="s">
        <v>529</v>
      </c>
      <c r="E493" s="482">
        <v>2</v>
      </c>
      <c r="F493" s="99" t="s">
        <v>528</v>
      </c>
      <c r="H493" s="99">
        <f>'Справка 6'!E13</f>
        <v>116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42643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42643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42643</v>
      </c>
      <c r="D496" s="99" t="s">
        <v>537</v>
      </c>
      <c r="E496" s="482">
        <v>2</v>
      </c>
      <c r="F496" s="99" t="s">
        <v>536</v>
      </c>
      <c r="H496" s="99">
        <f>'Справка 6'!E16</f>
        <v>12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42643</v>
      </c>
      <c r="D497" s="99" t="s">
        <v>540</v>
      </c>
      <c r="E497" s="482">
        <v>2</v>
      </c>
      <c r="F497" s="99" t="s">
        <v>539</v>
      </c>
      <c r="H497" s="99">
        <f>'Справка 6'!E17</f>
        <v>529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42643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42643</v>
      </c>
      <c r="D499" s="99" t="s">
        <v>545</v>
      </c>
      <c r="E499" s="482">
        <v>2</v>
      </c>
      <c r="F499" s="99" t="s">
        <v>804</v>
      </c>
      <c r="H499" s="99">
        <f>'Справка 6'!E19</f>
        <v>666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42643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42643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42643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42643</v>
      </c>
      <c r="D503" s="99" t="s">
        <v>555</v>
      </c>
      <c r="E503" s="482">
        <v>2</v>
      </c>
      <c r="F503" s="99" t="s">
        <v>554</v>
      </c>
      <c r="H503" s="99">
        <f>'Справка 6'!E24</f>
        <v>15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42643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42643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42643</v>
      </c>
      <c r="D506" s="99" t="s">
        <v>560</v>
      </c>
      <c r="E506" s="482">
        <v>2</v>
      </c>
      <c r="F506" s="99" t="s">
        <v>838</v>
      </c>
      <c r="H506" s="99">
        <f>'Справка 6'!E27</f>
        <v>15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42643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42643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42643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42643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42643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42643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42643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42643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42643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42643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42643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42643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42643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42643</v>
      </c>
      <c r="D520" s="99" t="s">
        <v>583</v>
      </c>
      <c r="E520" s="482">
        <v>2</v>
      </c>
      <c r="F520" s="99" t="s">
        <v>582</v>
      </c>
      <c r="H520" s="99">
        <f>'Справка 6'!E42</f>
        <v>681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42643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42643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42643</v>
      </c>
      <c r="D523" s="99" t="s">
        <v>529</v>
      </c>
      <c r="E523" s="482">
        <v>3</v>
      </c>
      <c r="F523" s="99" t="s">
        <v>528</v>
      </c>
      <c r="H523" s="99">
        <f>'Справка 6'!F13</f>
        <v>12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42643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42643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42643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42643</v>
      </c>
      <c r="D527" s="99" t="s">
        <v>540</v>
      </c>
      <c r="E527" s="482">
        <v>3</v>
      </c>
      <c r="F527" s="99" t="s">
        <v>539</v>
      </c>
      <c r="H527" s="99">
        <f>'Справка 6'!F17</f>
        <v>194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42643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42643</v>
      </c>
      <c r="D529" s="99" t="s">
        <v>545</v>
      </c>
      <c r="E529" s="482">
        <v>3</v>
      </c>
      <c r="F529" s="99" t="s">
        <v>804</v>
      </c>
      <c r="H529" s="99">
        <f>'Справка 6'!F19</f>
        <v>206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42643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42643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42643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42643</v>
      </c>
      <c r="D533" s="99" t="s">
        <v>555</v>
      </c>
      <c r="E533" s="482">
        <v>3</v>
      </c>
      <c r="F533" s="99" t="s">
        <v>554</v>
      </c>
      <c r="H533" s="99">
        <f>'Справка 6'!F24</f>
        <v>1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42643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42643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42643</v>
      </c>
      <c r="D536" s="99" t="s">
        <v>560</v>
      </c>
      <c r="E536" s="482">
        <v>3</v>
      </c>
      <c r="F536" s="99" t="s">
        <v>838</v>
      </c>
      <c r="H536" s="99">
        <f>'Справка 6'!F27</f>
        <v>1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42643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42643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42643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42643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42643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42643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42643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42643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42643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42643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42643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42643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42643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42643</v>
      </c>
      <c r="D550" s="99" t="s">
        <v>583</v>
      </c>
      <c r="E550" s="482">
        <v>3</v>
      </c>
      <c r="F550" s="99" t="s">
        <v>582</v>
      </c>
      <c r="H550" s="99">
        <f>'Справка 6'!F42</f>
        <v>207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42643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42643</v>
      </c>
      <c r="D552" s="99" t="s">
        <v>526</v>
      </c>
      <c r="E552" s="482">
        <v>4</v>
      </c>
      <c r="F552" s="99" t="s">
        <v>525</v>
      </c>
      <c r="H552" s="99">
        <f>'Справка 6'!G12</f>
        <v>8510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42643</v>
      </c>
      <c r="D553" s="99" t="s">
        <v>529</v>
      </c>
      <c r="E553" s="482">
        <v>4</v>
      </c>
      <c r="F553" s="99" t="s">
        <v>528</v>
      </c>
      <c r="H553" s="99">
        <f>'Справка 6'!G13</f>
        <v>40388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42643</v>
      </c>
      <c r="D554" s="99" t="s">
        <v>532</v>
      </c>
      <c r="E554" s="482">
        <v>4</v>
      </c>
      <c r="F554" s="99" t="s">
        <v>531</v>
      </c>
      <c r="H554" s="99">
        <f>'Справка 6'!G14</f>
        <v>604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42643</v>
      </c>
      <c r="D555" s="99" t="s">
        <v>535</v>
      </c>
      <c r="E555" s="482">
        <v>4</v>
      </c>
      <c r="F555" s="99" t="s">
        <v>534</v>
      </c>
      <c r="H555" s="99">
        <f>'Справка 6'!G15</f>
        <v>565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42643</v>
      </c>
      <c r="D556" s="99" t="s">
        <v>537</v>
      </c>
      <c r="E556" s="482">
        <v>4</v>
      </c>
      <c r="F556" s="99" t="s">
        <v>536</v>
      </c>
      <c r="H556" s="99">
        <f>'Справка 6'!G16</f>
        <v>113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42643</v>
      </c>
      <c r="D557" s="99" t="s">
        <v>540</v>
      </c>
      <c r="E557" s="482">
        <v>4</v>
      </c>
      <c r="F557" s="99" t="s">
        <v>539</v>
      </c>
      <c r="H557" s="99">
        <f>'Справка 6'!G17</f>
        <v>575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42643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42643</v>
      </c>
      <c r="D559" s="99" t="s">
        <v>545</v>
      </c>
      <c r="E559" s="482">
        <v>4</v>
      </c>
      <c r="F559" s="99" t="s">
        <v>804</v>
      </c>
      <c r="H559" s="99">
        <f>'Справка 6'!G19</f>
        <v>51731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42643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42643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42643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42643</v>
      </c>
      <c r="D563" s="99" t="s">
        <v>555</v>
      </c>
      <c r="E563" s="482">
        <v>4</v>
      </c>
      <c r="F563" s="99" t="s">
        <v>554</v>
      </c>
      <c r="H563" s="99">
        <f>'Справка 6'!G24</f>
        <v>60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42643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42643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42643</v>
      </c>
      <c r="D566" s="99" t="s">
        <v>560</v>
      </c>
      <c r="E566" s="482">
        <v>4</v>
      </c>
      <c r="F566" s="99" t="s">
        <v>838</v>
      </c>
      <c r="H566" s="99">
        <f>'Справка 6'!G27</f>
        <v>60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42643</v>
      </c>
      <c r="D567" s="99" t="s">
        <v>562</v>
      </c>
      <c r="E567" s="482">
        <v>4</v>
      </c>
      <c r="F567" s="99" t="s">
        <v>561</v>
      </c>
      <c r="H567" s="99">
        <f>'Справка 6'!G29</f>
        <v>3980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42643</v>
      </c>
      <c r="D568" s="99" t="s">
        <v>563</v>
      </c>
      <c r="E568" s="482">
        <v>4</v>
      </c>
      <c r="F568" s="99" t="s">
        <v>108</v>
      </c>
      <c r="H568" s="99">
        <f>'Справка 6'!G30</f>
        <v>3980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42643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42643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42643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42643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42643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42643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42643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42643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42643</v>
      </c>
      <c r="D577" s="99" t="s">
        <v>576</v>
      </c>
      <c r="E577" s="482">
        <v>4</v>
      </c>
      <c r="F577" s="99" t="s">
        <v>542</v>
      </c>
      <c r="H577" s="99">
        <f>'Справка 6'!G39</f>
        <v>54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42643</v>
      </c>
      <c r="D578" s="99" t="s">
        <v>578</v>
      </c>
      <c r="E578" s="482">
        <v>4</v>
      </c>
      <c r="F578" s="99" t="s">
        <v>803</v>
      </c>
      <c r="H578" s="99">
        <f>'Справка 6'!G40</f>
        <v>4034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42643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42643</v>
      </c>
      <c r="D580" s="99" t="s">
        <v>583</v>
      </c>
      <c r="E580" s="482">
        <v>4</v>
      </c>
      <c r="F580" s="99" t="s">
        <v>582</v>
      </c>
      <c r="H580" s="99">
        <f>'Справка 6'!G42</f>
        <v>55825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42643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42643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42643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42643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42643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42643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42643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42643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42643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42643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42643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42643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42643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42643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42643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42643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42643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42643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42643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42643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42643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42643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42643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42643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42643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42643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42643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42643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42643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42643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42643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42643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42643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42643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42643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42643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42643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42643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42643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42643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42643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42643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42643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42643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42643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42643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42643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42643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42643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42643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42643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42643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42643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42643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42643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42643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42643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42643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42643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42643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42643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42643</v>
      </c>
      <c r="D642" s="99" t="s">
        <v>526</v>
      </c>
      <c r="E642" s="482">
        <v>7</v>
      </c>
      <c r="F642" s="99" t="s">
        <v>525</v>
      </c>
      <c r="H642" s="99">
        <f>'Справка 6'!J12</f>
        <v>8510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42643</v>
      </c>
      <c r="D643" s="99" t="s">
        <v>529</v>
      </c>
      <c r="E643" s="482">
        <v>7</v>
      </c>
      <c r="F643" s="99" t="s">
        <v>528</v>
      </c>
      <c r="H643" s="99">
        <f>'Справка 6'!J13</f>
        <v>40388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42643</v>
      </c>
      <c r="D644" s="99" t="s">
        <v>532</v>
      </c>
      <c r="E644" s="482">
        <v>7</v>
      </c>
      <c r="F644" s="99" t="s">
        <v>531</v>
      </c>
      <c r="H644" s="99">
        <f>'Справка 6'!J14</f>
        <v>604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42643</v>
      </c>
      <c r="D645" s="99" t="s">
        <v>535</v>
      </c>
      <c r="E645" s="482">
        <v>7</v>
      </c>
      <c r="F645" s="99" t="s">
        <v>534</v>
      </c>
      <c r="H645" s="99">
        <f>'Справка 6'!J15</f>
        <v>565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42643</v>
      </c>
      <c r="D646" s="99" t="s">
        <v>537</v>
      </c>
      <c r="E646" s="482">
        <v>7</v>
      </c>
      <c r="F646" s="99" t="s">
        <v>536</v>
      </c>
      <c r="H646" s="99">
        <f>'Справка 6'!J16</f>
        <v>113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42643</v>
      </c>
      <c r="D647" s="99" t="s">
        <v>540</v>
      </c>
      <c r="E647" s="482">
        <v>7</v>
      </c>
      <c r="F647" s="99" t="s">
        <v>539</v>
      </c>
      <c r="H647" s="99">
        <f>'Справка 6'!J17</f>
        <v>575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42643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42643</v>
      </c>
      <c r="D649" s="99" t="s">
        <v>545</v>
      </c>
      <c r="E649" s="482">
        <v>7</v>
      </c>
      <c r="F649" s="99" t="s">
        <v>804</v>
      </c>
      <c r="H649" s="99">
        <f>'Справка 6'!J19</f>
        <v>51731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42643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42643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42643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42643</v>
      </c>
      <c r="D653" s="99" t="s">
        <v>555</v>
      </c>
      <c r="E653" s="482">
        <v>7</v>
      </c>
      <c r="F653" s="99" t="s">
        <v>554</v>
      </c>
      <c r="H653" s="99">
        <f>'Справка 6'!J24</f>
        <v>60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42643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42643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42643</v>
      </c>
      <c r="D656" s="99" t="s">
        <v>560</v>
      </c>
      <c r="E656" s="482">
        <v>7</v>
      </c>
      <c r="F656" s="99" t="s">
        <v>838</v>
      </c>
      <c r="H656" s="99">
        <f>'Справка 6'!J27</f>
        <v>60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42643</v>
      </c>
      <c r="D657" s="99" t="s">
        <v>562</v>
      </c>
      <c r="E657" s="482">
        <v>7</v>
      </c>
      <c r="F657" s="99" t="s">
        <v>561</v>
      </c>
      <c r="H657" s="99">
        <f>'Справка 6'!J29</f>
        <v>3980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42643</v>
      </c>
      <c r="D658" s="99" t="s">
        <v>563</v>
      </c>
      <c r="E658" s="482">
        <v>7</v>
      </c>
      <c r="F658" s="99" t="s">
        <v>108</v>
      </c>
      <c r="H658" s="99">
        <f>'Справка 6'!J30</f>
        <v>3980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42643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42643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42643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42643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42643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42643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42643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42643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42643</v>
      </c>
      <c r="D667" s="99" t="s">
        <v>576</v>
      </c>
      <c r="E667" s="482">
        <v>7</v>
      </c>
      <c r="F667" s="99" t="s">
        <v>542</v>
      </c>
      <c r="H667" s="99">
        <f>'Справка 6'!J39</f>
        <v>54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42643</v>
      </c>
      <c r="D668" s="99" t="s">
        <v>578</v>
      </c>
      <c r="E668" s="482">
        <v>7</v>
      </c>
      <c r="F668" s="99" t="s">
        <v>803</v>
      </c>
      <c r="H668" s="99">
        <f>'Справка 6'!J40</f>
        <v>4034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42643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42643</v>
      </c>
      <c r="D670" s="99" t="s">
        <v>583</v>
      </c>
      <c r="E670" s="482">
        <v>7</v>
      </c>
      <c r="F670" s="99" t="s">
        <v>582</v>
      </c>
      <c r="H670" s="99">
        <f>'Справка 6'!J42</f>
        <v>55825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42643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42643</v>
      </c>
      <c r="D672" s="99" t="s">
        <v>526</v>
      </c>
      <c r="E672" s="482">
        <v>8</v>
      </c>
      <c r="F672" s="99" t="s">
        <v>525</v>
      </c>
      <c r="H672" s="99">
        <f>'Справка 6'!K12</f>
        <v>2843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42643</v>
      </c>
      <c r="D673" s="99" t="s">
        <v>529</v>
      </c>
      <c r="E673" s="482">
        <v>8</v>
      </c>
      <c r="F673" s="99" t="s">
        <v>528</v>
      </c>
      <c r="H673" s="99">
        <f>'Справка 6'!K13</f>
        <v>23928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42643</v>
      </c>
      <c r="D674" s="99" t="s">
        <v>532</v>
      </c>
      <c r="E674" s="482">
        <v>8</v>
      </c>
      <c r="F674" s="99" t="s">
        <v>531</v>
      </c>
      <c r="H674" s="99">
        <f>'Справка 6'!K14</f>
        <v>364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42643</v>
      </c>
      <c r="D675" s="99" t="s">
        <v>535</v>
      </c>
      <c r="E675" s="482">
        <v>8</v>
      </c>
      <c r="F675" s="99" t="s">
        <v>534</v>
      </c>
      <c r="H675" s="99">
        <f>'Справка 6'!K15</f>
        <v>432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42643</v>
      </c>
      <c r="D676" s="99" t="s">
        <v>537</v>
      </c>
      <c r="E676" s="482">
        <v>8</v>
      </c>
      <c r="F676" s="99" t="s">
        <v>536</v>
      </c>
      <c r="H676" s="99">
        <f>'Справка 6'!K16</f>
        <v>54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42643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42643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42643</v>
      </c>
      <c r="D679" s="99" t="s">
        <v>545</v>
      </c>
      <c r="E679" s="482">
        <v>8</v>
      </c>
      <c r="F679" s="99" t="s">
        <v>804</v>
      </c>
      <c r="H679" s="99">
        <f>'Справка 6'!K19</f>
        <v>27621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42643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42643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42643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42643</v>
      </c>
      <c r="D683" s="99" t="s">
        <v>555</v>
      </c>
      <c r="E683" s="482">
        <v>8</v>
      </c>
      <c r="F683" s="99" t="s">
        <v>554</v>
      </c>
      <c r="H683" s="99">
        <f>'Справка 6'!K24</f>
        <v>46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42643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42643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42643</v>
      </c>
      <c r="D686" s="99" t="s">
        <v>560</v>
      </c>
      <c r="E686" s="482">
        <v>8</v>
      </c>
      <c r="F686" s="99" t="s">
        <v>838</v>
      </c>
      <c r="H686" s="99">
        <f>'Справка 6'!K27</f>
        <v>46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42643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42643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42643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42643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42643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42643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42643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42643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42643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42643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42643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42643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42643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42643</v>
      </c>
      <c r="D700" s="99" t="s">
        <v>583</v>
      </c>
      <c r="E700" s="482">
        <v>8</v>
      </c>
      <c r="F700" s="99" t="s">
        <v>582</v>
      </c>
      <c r="H700" s="99">
        <f>'Справка 6'!K42</f>
        <v>27667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42643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42643</v>
      </c>
      <c r="D702" s="99" t="s">
        <v>526</v>
      </c>
      <c r="E702" s="482">
        <v>9</v>
      </c>
      <c r="F702" s="99" t="s">
        <v>525</v>
      </c>
      <c r="H702" s="99">
        <f>'Справка 6'!L12</f>
        <v>108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42643</v>
      </c>
      <c r="D703" s="99" t="s">
        <v>529</v>
      </c>
      <c r="E703" s="482">
        <v>9</v>
      </c>
      <c r="F703" s="99" t="s">
        <v>528</v>
      </c>
      <c r="H703" s="99">
        <f>'Справка 6'!L13</f>
        <v>857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42643</v>
      </c>
      <c r="D704" s="99" t="s">
        <v>532</v>
      </c>
      <c r="E704" s="482">
        <v>9</v>
      </c>
      <c r="F704" s="99" t="s">
        <v>531</v>
      </c>
      <c r="H704" s="99">
        <f>'Справка 6'!L14</f>
        <v>10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42643</v>
      </c>
      <c r="D705" s="99" t="s">
        <v>535</v>
      </c>
      <c r="E705" s="482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42643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42643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42643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42643</v>
      </c>
      <c r="D709" s="99" t="s">
        <v>545</v>
      </c>
      <c r="E709" s="482">
        <v>9</v>
      </c>
      <c r="F709" s="99" t="s">
        <v>804</v>
      </c>
      <c r="H709" s="99">
        <f>'Справка 6'!L19</f>
        <v>998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42643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42643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42643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42643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42643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42643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42643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42643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42643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42643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42643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42643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42643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42643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42643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42643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42643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42643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42643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42643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42643</v>
      </c>
      <c r="D730" s="99" t="s">
        <v>583</v>
      </c>
      <c r="E730" s="482">
        <v>9</v>
      </c>
      <c r="F730" s="99" t="s">
        <v>582</v>
      </c>
      <c r="H730" s="99">
        <f>'Справка 6'!L42</f>
        <v>1000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42643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42643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42643</v>
      </c>
      <c r="D733" s="99" t="s">
        <v>529</v>
      </c>
      <c r="E733" s="482">
        <v>10</v>
      </c>
      <c r="F733" s="99" t="s">
        <v>528</v>
      </c>
      <c r="H733" s="99">
        <f>'Справка 6'!M13</f>
        <v>7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42643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42643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42643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42643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42643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42643</v>
      </c>
      <c r="D739" s="99" t="s">
        <v>545</v>
      </c>
      <c r="E739" s="482">
        <v>10</v>
      </c>
      <c r="F739" s="99" t="s">
        <v>804</v>
      </c>
      <c r="H739" s="99">
        <f>'Справка 6'!M19</f>
        <v>7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42643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42643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42643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42643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42643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42643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42643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42643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42643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42643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42643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42643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42643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42643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42643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42643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42643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42643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42643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42643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42643</v>
      </c>
      <c r="D760" s="99" t="s">
        <v>583</v>
      </c>
      <c r="E760" s="482">
        <v>10</v>
      </c>
      <c r="F760" s="99" t="s">
        <v>582</v>
      </c>
      <c r="H760" s="99">
        <f>'Справка 6'!M42</f>
        <v>7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42643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42643</v>
      </c>
      <c r="D762" s="99" t="s">
        <v>526</v>
      </c>
      <c r="E762" s="482">
        <v>11</v>
      </c>
      <c r="F762" s="99" t="s">
        <v>525</v>
      </c>
      <c r="H762" s="99">
        <f>'Справка 6'!N12</f>
        <v>2951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42643</v>
      </c>
      <c r="D763" s="99" t="s">
        <v>529</v>
      </c>
      <c r="E763" s="482">
        <v>11</v>
      </c>
      <c r="F763" s="99" t="s">
        <v>528</v>
      </c>
      <c r="H763" s="99">
        <f>'Справка 6'!N13</f>
        <v>24778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42643</v>
      </c>
      <c r="D764" s="99" t="s">
        <v>532</v>
      </c>
      <c r="E764" s="482">
        <v>11</v>
      </c>
      <c r="F764" s="99" t="s">
        <v>531</v>
      </c>
      <c r="H764" s="99">
        <f>'Справка 6'!N14</f>
        <v>374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42643</v>
      </c>
      <c r="D765" s="99" t="s">
        <v>535</v>
      </c>
      <c r="E765" s="482">
        <v>11</v>
      </c>
      <c r="F765" s="99" t="s">
        <v>534</v>
      </c>
      <c r="H765" s="99">
        <f>'Справка 6'!N15</f>
        <v>452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42643</v>
      </c>
      <c r="D766" s="99" t="s">
        <v>537</v>
      </c>
      <c r="E766" s="482">
        <v>11</v>
      </c>
      <c r="F766" s="99" t="s">
        <v>536</v>
      </c>
      <c r="H766" s="99">
        <f>'Справка 6'!N16</f>
        <v>57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42643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42643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42643</v>
      </c>
      <c r="D769" s="99" t="s">
        <v>545</v>
      </c>
      <c r="E769" s="482">
        <v>11</v>
      </c>
      <c r="F769" s="99" t="s">
        <v>804</v>
      </c>
      <c r="H769" s="99">
        <f>'Справка 6'!N19</f>
        <v>28612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42643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42643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42643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42643</v>
      </c>
      <c r="D773" s="99" t="s">
        <v>555</v>
      </c>
      <c r="E773" s="482">
        <v>11</v>
      </c>
      <c r="F773" s="99" t="s">
        <v>554</v>
      </c>
      <c r="H773" s="99">
        <f>'Справка 6'!N24</f>
        <v>48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42643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42643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42643</v>
      </c>
      <c r="D776" s="99" t="s">
        <v>560</v>
      </c>
      <c r="E776" s="482">
        <v>11</v>
      </c>
      <c r="F776" s="99" t="s">
        <v>838</v>
      </c>
      <c r="H776" s="99">
        <f>'Справка 6'!N27</f>
        <v>48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42643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42643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42643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42643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42643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42643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42643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42643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42643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42643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42643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42643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42643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42643</v>
      </c>
      <c r="D790" s="99" t="s">
        <v>583</v>
      </c>
      <c r="E790" s="482">
        <v>11</v>
      </c>
      <c r="F790" s="99" t="s">
        <v>582</v>
      </c>
      <c r="H790" s="99">
        <f>'Справка 6'!N42</f>
        <v>28660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42643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42643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42643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42643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42643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42643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42643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42643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42643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42643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42643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42643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42643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42643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42643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42643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42643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42643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42643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42643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42643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42643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42643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42643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42643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42643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42643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42643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42643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42643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42643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42643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42643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42643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42643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42643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42643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42643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42643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42643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42643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42643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42643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42643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42643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42643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42643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42643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42643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42643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42643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42643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42643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42643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42643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42643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42643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42643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42643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42643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42643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42643</v>
      </c>
      <c r="D852" s="99" t="s">
        <v>526</v>
      </c>
      <c r="E852" s="482">
        <v>14</v>
      </c>
      <c r="F852" s="99" t="s">
        <v>525</v>
      </c>
      <c r="H852" s="99">
        <f>'Справка 6'!Q12</f>
        <v>2951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42643</v>
      </c>
      <c r="D853" s="99" t="s">
        <v>529</v>
      </c>
      <c r="E853" s="482">
        <v>14</v>
      </c>
      <c r="F853" s="99" t="s">
        <v>528</v>
      </c>
      <c r="H853" s="99">
        <f>'Справка 6'!Q13</f>
        <v>24778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42643</v>
      </c>
      <c r="D854" s="99" t="s">
        <v>532</v>
      </c>
      <c r="E854" s="482">
        <v>14</v>
      </c>
      <c r="F854" s="99" t="s">
        <v>531</v>
      </c>
      <c r="H854" s="99">
        <f>'Справка 6'!Q14</f>
        <v>374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42643</v>
      </c>
      <c r="D855" s="99" t="s">
        <v>535</v>
      </c>
      <c r="E855" s="482">
        <v>14</v>
      </c>
      <c r="F855" s="99" t="s">
        <v>534</v>
      </c>
      <c r="H855" s="99">
        <f>'Справка 6'!Q15</f>
        <v>452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42643</v>
      </c>
      <c r="D856" s="99" t="s">
        <v>537</v>
      </c>
      <c r="E856" s="482">
        <v>14</v>
      </c>
      <c r="F856" s="99" t="s">
        <v>536</v>
      </c>
      <c r="H856" s="99">
        <f>'Справка 6'!Q16</f>
        <v>57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42643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42643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42643</v>
      </c>
      <c r="D859" s="99" t="s">
        <v>545</v>
      </c>
      <c r="E859" s="482">
        <v>14</v>
      </c>
      <c r="F859" s="99" t="s">
        <v>804</v>
      </c>
      <c r="H859" s="99">
        <f>'Справка 6'!Q19</f>
        <v>28612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42643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42643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42643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42643</v>
      </c>
      <c r="D863" s="99" t="s">
        <v>555</v>
      </c>
      <c r="E863" s="482">
        <v>14</v>
      </c>
      <c r="F863" s="99" t="s">
        <v>554</v>
      </c>
      <c r="H863" s="99">
        <f>'Справка 6'!Q24</f>
        <v>48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42643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42643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42643</v>
      </c>
      <c r="D866" s="99" t="s">
        <v>560</v>
      </c>
      <c r="E866" s="482">
        <v>14</v>
      </c>
      <c r="F866" s="99" t="s">
        <v>838</v>
      </c>
      <c r="H866" s="99">
        <f>'Справка 6'!Q27</f>
        <v>48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42643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42643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42643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42643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42643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42643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42643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42643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42643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42643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42643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42643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42643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42643</v>
      </c>
      <c r="D880" s="99" t="s">
        <v>583</v>
      </c>
      <c r="E880" s="482">
        <v>14</v>
      </c>
      <c r="F880" s="99" t="s">
        <v>582</v>
      </c>
      <c r="H880" s="99">
        <f>'Справка 6'!Q42</f>
        <v>28660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42643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42643</v>
      </c>
      <c r="D882" s="99" t="s">
        <v>526</v>
      </c>
      <c r="E882" s="482">
        <v>15</v>
      </c>
      <c r="F882" s="99" t="s">
        <v>525</v>
      </c>
      <c r="H882" s="99">
        <f>'Справка 6'!R12</f>
        <v>5559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42643</v>
      </c>
      <c r="D883" s="99" t="s">
        <v>529</v>
      </c>
      <c r="E883" s="482">
        <v>15</v>
      </c>
      <c r="F883" s="99" t="s">
        <v>528</v>
      </c>
      <c r="H883" s="99">
        <f>'Справка 6'!R13</f>
        <v>15610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42643</v>
      </c>
      <c r="D884" s="99" t="s">
        <v>532</v>
      </c>
      <c r="E884" s="482">
        <v>15</v>
      </c>
      <c r="F884" s="99" t="s">
        <v>531</v>
      </c>
      <c r="H884" s="99">
        <f>'Справка 6'!R14</f>
        <v>230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42643</v>
      </c>
      <c r="D885" s="99" t="s">
        <v>535</v>
      </c>
      <c r="E885" s="482">
        <v>15</v>
      </c>
      <c r="F885" s="99" t="s">
        <v>534</v>
      </c>
      <c r="H885" s="99">
        <f>'Справка 6'!R15</f>
        <v>113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42643</v>
      </c>
      <c r="D886" s="99" t="s">
        <v>537</v>
      </c>
      <c r="E886" s="482">
        <v>15</v>
      </c>
      <c r="F886" s="99" t="s">
        <v>536</v>
      </c>
      <c r="H886" s="99">
        <f>'Справка 6'!R16</f>
        <v>56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42643</v>
      </c>
      <c r="D887" s="99" t="s">
        <v>540</v>
      </c>
      <c r="E887" s="482">
        <v>15</v>
      </c>
      <c r="F887" s="99" t="s">
        <v>539</v>
      </c>
      <c r="H887" s="99">
        <f>'Справка 6'!R17</f>
        <v>575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42643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42643</v>
      </c>
      <c r="D889" s="99" t="s">
        <v>545</v>
      </c>
      <c r="E889" s="482">
        <v>15</v>
      </c>
      <c r="F889" s="99" t="s">
        <v>804</v>
      </c>
      <c r="H889" s="99">
        <f>'Справка 6'!R19</f>
        <v>23119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42643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42643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42643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42643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42643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42643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42643</v>
      </c>
      <c r="D896" s="99" t="s">
        <v>560</v>
      </c>
      <c r="E896" s="482">
        <v>15</v>
      </c>
      <c r="F896" s="99" t="s">
        <v>838</v>
      </c>
      <c r="H896" s="99">
        <f>'Справка 6'!R27</f>
        <v>12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42643</v>
      </c>
      <c r="D897" s="99" t="s">
        <v>562</v>
      </c>
      <c r="E897" s="482">
        <v>15</v>
      </c>
      <c r="F897" s="99" t="s">
        <v>561</v>
      </c>
      <c r="H897" s="99">
        <f>'Справка 6'!R29</f>
        <v>3980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42643</v>
      </c>
      <c r="D898" s="99" t="s">
        <v>563</v>
      </c>
      <c r="E898" s="482">
        <v>15</v>
      </c>
      <c r="F898" s="99" t="s">
        <v>108</v>
      </c>
      <c r="H898" s="99">
        <f>'Справка 6'!R30</f>
        <v>3980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42643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42643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42643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42643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42643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42643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42643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42643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42643</v>
      </c>
      <c r="D907" s="99" t="s">
        <v>576</v>
      </c>
      <c r="E907" s="482">
        <v>15</v>
      </c>
      <c r="F907" s="99" t="s">
        <v>542</v>
      </c>
      <c r="H907" s="99">
        <f>'Справка 6'!R39</f>
        <v>54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42643</v>
      </c>
      <c r="D908" s="99" t="s">
        <v>578</v>
      </c>
      <c r="E908" s="482">
        <v>15</v>
      </c>
      <c r="F908" s="99" t="s">
        <v>803</v>
      </c>
      <c r="H908" s="99">
        <f>'Справка 6'!R40</f>
        <v>4034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42643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42643</v>
      </c>
      <c r="D910" s="99" t="s">
        <v>583</v>
      </c>
      <c r="E910" s="482">
        <v>15</v>
      </c>
      <c r="F910" s="99" t="s">
        <v>582</v>
      </c>
      <c r="H910" s="99">
        <f>'Справка 6'!R42</f>
        <v>27165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42643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42643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42643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42643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42643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42643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42643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42643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42643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42643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42643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42643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179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42643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55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42643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115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42643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42643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7640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42643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147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42643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13029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42643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166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42643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42643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17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42643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42643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17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42643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42643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42643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167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42643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42643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42643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42643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167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42643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21345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42643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21345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42643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42643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42643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42643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42643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42643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42643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42643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42643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42643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42643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42643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179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42643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55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42643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115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42643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42643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7640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42643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147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42643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13029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42643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166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42643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42643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17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42643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42643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42643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42643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42643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167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42643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42643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42643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42643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167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42643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21345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42643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21345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42643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42643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42643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42643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42643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42643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42643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42643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42643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42643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42643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42643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42643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42643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42643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42643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42643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42643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42643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42643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42643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42643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42643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42643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42643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42643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42643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42643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42643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42643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42643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42643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42643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2305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42643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2280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42643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42643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25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42643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218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42643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218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42643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42643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42643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42643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42643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42643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9388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42643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3052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42643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42643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14963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42643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42643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1628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42643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323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42643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42643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1305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42643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152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42643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152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42643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42643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42643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42643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70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42643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42643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42643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42643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70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42643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11915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42643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6975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42643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3753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42643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85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42643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557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42643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238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42643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42643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63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42643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175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42643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307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42643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22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42643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13787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42643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28750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42643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42643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42643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42643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42643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42643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42643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42643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42643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42643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42643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42643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42643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42643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42643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42643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42643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1628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42643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323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42643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42643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1305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42643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152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42643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152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42643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42643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42643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42643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70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42643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42643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42643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42643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70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42643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11915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42643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6975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42643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3753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42643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85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42643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557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42643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238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42643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42643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63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42643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175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42643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307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42643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22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42643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13787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42643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13787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42643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2305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42643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2280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42643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42643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25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42643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218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42643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218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42643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42643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42643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42643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42643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42643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9388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42643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3052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42643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42643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14963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42643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42643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42643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42643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42643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42643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42643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42643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42643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42643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42643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42643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42643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42643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42643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42643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42643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42643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42643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42643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42643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42643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42643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42643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42643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42643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42643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42643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14963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42643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42643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42643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42643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42643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42643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42643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42643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42643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42643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42643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42643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42643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42643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42643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42643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42643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42643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42643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42643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42643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42643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42643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42643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42643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42643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42643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42643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42643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42643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42643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42643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42643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42643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42643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42643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42643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42643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42643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42643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42643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42643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42643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42643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42643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42643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42643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42643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42643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42643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42643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42643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42643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42643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42643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42643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42643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42643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42643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42643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42643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42643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42643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42643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42643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42643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42643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42643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42643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42643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42643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42643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42643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42643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42643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42643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42643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42643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42643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42643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42643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42643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42643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42643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42643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42643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42643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42643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42643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42643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42643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42643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42643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42643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42643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42643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42643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42643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42643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42643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42643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42643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42643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42643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42643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42643</v>
      </c>
      <c r="D1245" s="99" t="s">
        <v>772</v>
      </c>
      <c r="E1245" s="99">
        <v>4</v>
      </c>
      <c r="F1245" s="99" t="s">
        <v>762</v>
      </c>
      <c r="H1245" s="484">
        <f>'Справка 8'!F20</f>
        <v>4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42643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42643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42643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42643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42643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42643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42643</v>
      </c>
      <c r="D1252" s="99" t="s">
        <v>786</v>
      </c>
      <c r="E1252" s="99">
        <v>4</v>
      </c>
      <c r="F1252" s="99" t="s">
        <v>771</v>
      </c>
      <c r="H1252" s="484">
        <f>'Справка 8'!F27</f>
        <v>4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42643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42643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42643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42643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42643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42643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42643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42643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42643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42643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42643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42643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42643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42643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42643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42643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42643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42643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42643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42643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42643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42643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42643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42643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42643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42643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42643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42643</v>
      </c>
      <c r="D1281" s="99" t="s">
        <v>763</v>
      </c>
      <c r="E1281" s="99">
        <v>7</v>
      </c>
      <c r="F1281" s="99" t="s">
        <v>762</v>
      </c>
      <c r="H1281" s="484">
        <f>'Справка 8'!I13</f>
        <v>54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42643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42643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42643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42643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42643</v>
      </c>
      <c r="D1286" s="99" t="s">
        <v>770</v>
      </c>
      <c r="E1286" s="99">
        <v>7</v>
      </c>
      <c r="F1286" s="99" t="s">
        <v>761</v>
      </c>
      <c r="H1286" s="484">
        <f>'Справка 8'!I18</f>
        <v>54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42643</v>
      </c>
      <c r="D1287" s="99" t="s">
        <v>772</v>
      </c>
      <c r="E1287" s="99">
        <v>7</v>
      </c>
      <c r="F1287" s="99" t="s">
        <v>762</v>
      </c>
      <c r="H1287" s="484">
        <f>'Справка 8'!I20</f>
        <v>4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42643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42643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42643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42643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42643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42643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42643</v>
      </c>
      <c r="D1294" s="99" t="s">
        <v>786</v>
      </c>
      <c r="E1294" s="99">
        <v>7</v>
      </c>
      <c r="F1294" s="99" t="s">
        <v>771</v>
      </c>
      <c r="H1294" s="484">
        <f>'Справка 8'!I27</f>
        <v>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D45" sqref="D4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5559</v>
      </c>
      <c r="D13" s="187">
        <v>5658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15610</v>
      </c>
      <c r="D14" s="187">
        <v>16356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230</v>
      </c>
      <c r="D15" s="187">
        <v>240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113</v>
      </c>
      <c r="D16" s="187">
        <v>133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56</v>
      </c>
      <c r="D17" s="187">
        <v>47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575</v>
      </c>
      <c r="D18" s="187">
        <v>240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23119</v>
      </c>
      <c r="D20" s="567">
        <f>SUM(D12:D19)</f>
        <v>23650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4545</v>
      </c>
      <c r="H21" s="187">
        <v>4545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11647</v>
      </c>
      <c r="H22" s="583">
        <f>SUM(H23:H25)</f>
        <v>11613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730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12</v>
      </c>
      <c r="D25" s="187">
        <v>14</v>
      </c>
      <c r="E25" s="84" t="s">
        <v>73</v>
      </c>
      <c r="F25" s="87" t="s">
        <v>74</v>
      </c>
      <c r="G25" s="188">
        <v>10883</v>
      </c>
      <c r="H25" s="187">
        <v>10883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35682</v>
      </c>
      <c r="H26" s="567">
        <f>H20+H21+H22</f>
        <v>35648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12</v>
      </c>
      <c r="D28" s="567">
        <f>SUM(D24:D27)</f>
        <v>14</v>
      </c>
      <c r="E28" s="193" t="s">
        <v>84</v>
      </c>
      <c r="F28" s="87" t="s">
        <v>85</v>
      </c>
      <c r="G28" s="564">
        <f>SUM(G29:G31)</f>
        <v>-18667</v>
      </c>
      <c r="H28" s="565">
        <f>SUM(H29:H31)</f>
        <v>-18810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2369</v>
      </c>
      <c r="H29" s="187">
        <v>2226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-21036</v>
      </c>
      <c r="H30" s="187">
        <v>-21036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241</v>
      </c>
      <c r="H32" s="187">
        <v>177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-18426</v>
      </c>
      <c r="H34" s="567">
        <f>H28+H32+H33</f>
        <v>-18633</v>
      </c>
    </row>
    <row r="35" spans="1:8" ht="15.75">
      <c r="A35" s="84" t="s">
        <v>106</v>
      </c>
      <c r="B35" s="88" t="s">
        <v>107</v>
      </c>
      <c r="C35" s="564">
        <f>SUM(C36:C39)</f>
        <v>3980</v>
      </c>
      <c r="D35" s="565">
        <f>SUM(D36:D39)</f>
        <v>3980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3980</v>
      </c>
      <c r="D36" s="187">
        <v>3980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24894</v>
      </c>
      <c r="H37" s="569">
        <f>H26+H18+H34</f>
        <v>24653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413</v>
      </c>
      <c r="H40" s="552">
        <v>402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2305</v>
      </c>
      <c r="H44" s="187">
        <v>2305</v>
      </c>
      <c r="M44" s="92"/>
    </row>
    <row r="45" spans="1:8" ht="15.75">
      <c r="A45" s="84" t="s">
        <v>133</v>
      </c>
      <c r="B45" s="86" t="s">
        <v>134</v>
      </c>
      <c r="C45" s="188">
        <v>54</v>
      </c>
      <c r="D45" s="187">
        <v>54</v>
      </c>
      <c r="E45" s="197" t="s">
        <v>135</v>
      </c>
      <c r="F45" s="87" t="s">
        <v>136</v>
      </c>
      <c r="G45" s="188">
        <v>218</v>
      </c>
      <c r="H45" s="187">
        <v>47</v>
      </c>
    </row>
    <row r="46" spans="1:13" ht="15.75">
      <c r="A46" s="460" t="s">
        <v>137</v>
      </c>
      <c r="B46" s="90" t="s">
        <v>138</v>
      </c>
      <c r="C46" s="566">
        <f>C35+C40+C45</f>
        <v>4034</v>
      </c>
      <c r="D46" s="567">
        <f>D35+D40+D45</f>
        <v>4034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9388</v>
      </c>
      <c r="H48" s="187">
        <v>9388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7</v>
      </c>
      <c r="H49" s="187">
        <v>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11918</v>
      </c>
      <c r="H50" s="565">
        <f>SUM(H44:H49)</f>
        <v>11747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951</v>
      </c>
      <c r="H52" s="187">
        <v>951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18</v>
      </c>
      <c r="D55" s="466">
        <v>18</v>
      </c>
      <c r="E55" s="84" t="s">
        <v>168</v>
      </c>
      <c r="F55" s="89" t="s">
        <v>169</v>
      </c>
      <c r="G55" s="188">
        <v>2094</v>
      </c>
      <c r="H55" s="187">
        <v>2094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27183</v>
      </c>
      <c r="D56" s="571">
        <f>D20+D21+D22+D28+D33+D46+D52+D54+D55</f>
        <v>27716</v>
      </c>
      <c r="E56" s="94" t="s">
        <v>825</v>
      </c>
      <c r="F56" s="93" t="s">
        <v>172</v>
      </c>
      <c r="G56" s="568">
        <f>G50+G52+G53+G54+G55</f>
        <v>14963</v>
      </c>
      <c r="H56" s="569">
        <f>H50+H52+H53+H54+H55</f>
        <v>14792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3231</v>
      </c>
      <c r="D59" s="187">
        <v>2939</v>
      </c>
      <c r="E59" s="192" t="s">
        <v>180</v>
      </c>
      <c r="F59" s="473" t="s">
        <v>181</v>
      </c>
      <c r="G59" s="188">
        <v>152</v>
      </c>
      <c r="H59" s="187"/>
    </row>
    <row r="60" spans="1:13" ht="15.75">
      <c r="A60" s="84" t="s">
        <v>178</v>
      </c>
      <c r="B60" s="86" t="s">
        <v>179</v>
      </c>
      <c r="C60" s="188">
        <v>1327</v>
      </c>
      <c r="D60" s="187">
        <v>1165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22</v>
      </c>
      <c r="D61" s="187"/>
      <c r="E61" s="191" t="s">
        <v>188</v>
      </c>
      <c r="F61" s="87" t="s">
        <v>189</v>
      </c>
      <c r="G61" s="564">
        <f>SUM(G62:G68)</f>
        <v>13543</v>
      </c>
      <c r="H61" s="565">
        <f>SUM(H62:H68)</f>
        <v>17047</v>
      </c>
    </row>
    <row r="62" spans="1:13" ht="15.75">
      <c r="A62" s="84" t="s">
        <v>186</v>
      </c>
      <c r="B62" s="88" t="s">
        <v>187</v>
      </c>
      <c r="C62" s="188">
        <v>726</v>
      </c>
      <c r="D62" s="187">
        <v>688</v>
      </c>
      <c r="E62" s="191" t="s">
        <v>192</v>
      </c>
      <c r="F62" s="87" t="s">
        <v>193</v>
      </c>
      <c r="G62" s="188">
        <v>1628</v>
      </c>
      <c r="H62" s="187">
        <v>2225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6975</v>
      </c>
      <c r="H63" s="187">
        <v>10555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3753</v>
      </c>
      <c r="H64" s="187">
        <v>3055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5306</v>
      </c>
      <c r="D65" s="567">
        <f>SUM(D59:D64)</f>
        <v>4792</v>
      </c>
      <c r="E65" s="84" t="s">
        <v>201</v>
      </c>
      <c r="F65" s="87" t="s">
        <v>202</v>
      </c>
      <c r="G65" s="188">
        <v>85</v>
      </c>
      <c r="H65" s="187">
        <v>72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557</v>
      </c>
      <c r="H66" s="187">
        <v>699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307</v>
      </c>
      <c r="H67" s="187">
        <v>195</v>
      </c>
    </row>
    <row r="68" spans="1:8" ht="15.75">
      <c r="A68" s="84" t="s">
        <v>206</v>
      </c>
      <c r="B68" s="86" t="s">
        <v>207</v>
      </c>
      <c r="C68" s="188">
        <v>179</v>
      </c>
      <c r="D68" s="187">
        <v>108</v>
      </c>
      <c r="E68" s="84" t="s">
        <v>212</v>
      </c>
      <c r="F68" s="87" t="s">
        <v>213</v>
      </c>
      <c r="G68" s="188">
        <v>238</v>
      </c>
      <c r="H68" s="187">
        <v>246</v>
      </c>
    </row>
    <row r="69" spans="1:8" ht="15.75">
      <c r="A69" s="84" t="s">
        <v>210</v>
      </c>
      <c r="B69" s="86" t="s">
        <v>211</v>
      </c>
      <c r="C69" s="188">
        <v>7640</v>
      </c>
      <c r="D69" s="187">
        <v>7179</v>
      </c>
      <c r="E69" s="192" t="s">
        <v>79</v>
      </c>
      <c r="F69" s="87" t="s">
        <v>216</v>
      </c>
      <c r="G69" s="188">
        <v>22</v>
      </c>
      <c r="H69" s="187">
        <v>61</v>
      </c>
    </row>
    <row r="70" spans="1:8" ht="15.75">
      <c r="A70" s="84" t="s">
        <v>214</v>
      </c>
      <c r="B70" s="86" t="s">
        <v>215</v>
      </c>
      <c r="C70" s="188">
        <v>147</v>
      </c>
      <c r="D70" s="187">
        <v>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13029</v>
      </c>
      <c r="D71" s="187">
        <v>16542</v>
      </c>
      <c r="E71" s="461" t="s">
        <v>47</v>
      </c>
      <c r="F71" s="89" t="s">
        <v>223</v>
      </c>
      <c r="G71" s="566">
        <f>G59+G60+G61+G69+G70</f>
        <v>13717</v>
      </c>
      <c r="H71" s="567">
        <f>H59+H60+H61+H69+H70</f>
        <v>17108</v>
      </c>
    </row>
    <row r="72" spans="1:8" ht="15.75">
      <c r="A72" s="84" t="s">
        <v>221</v>
      </c>
      <c r="B72" s="86" t="s">
        <v>222</v>
      </c>
      <c r="C72" s="188">
        <v>166</v>
      </c>
      <c r="D72" s="187">
        <v>464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17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167</v>
      </c>
      <c r="D75" s="187">
        <v>164</v>
      </c>
      <c r="E75" s="472" t="s">
        <v>160</v>
      </c>
      <c r="F75" s="89" t="s">
        <v>233</v>
      </c>
      <c r="G75" s="465">
        <v>70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21345</v>
      </c>
      <c r="D76" s="567">
        <f>SUM(D68:D75)</f>
        <v>24461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</v>
      </c>
      <c r="D79" s="565">
        <f>SUM(D80:D82)</f>
        <v>4</v>
      </c>
      <c r="E79" s="196" t="s">
        <v>824</v>
      </c>
      <c r="F79" s="93" t="s">
        <v>241</v>
      </c>
      <c r="G79" s="568">
        <f>G71+G73+G75+G77</f>
        <v>13787</v>
      </c>
      <c r="H79" s="569">
        <f>H71+H73+H75+H77</f>
        <v>17385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</v>
      </c>
      <c r="D82" s="187">
        <v>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</v>
      </c>
      <c r="D85" s="567">
        <f>D84+D83+D79</f>
        <v>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</v>
      </c>
      <c r="D88" s="187">
        <v>78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184</v>
      </c>
      <c r="D89" s="187">
        <v>181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219</v>
      </c>
      <c r="D92" s="567">
        <f>SUM(D88:D91)</f>
        <v>259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26874</v>
      </c>
      <c r="D94" s="571">
        <f>D65+D76+D85+D92+D93</f>
        <v>29516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54057</v>
      </c>
      <c r="D95" s="573">
        <f>D94+D56</f>
        <v>57232</v>
      </c>
      <c r="E95" s="220" t="s">
        <v>916</v>
      </c>
      <c r="F95" s="476" t="s">
        <v>268</v>
      </c>
      <c r="G95" s="572">
        <f>G37+G40+G56+G79</f>
        <v>54057</v>
      </c>
      <c r="H95" s="573">
        <f>H37+H40+H56+H79</f>
        <v>57232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42691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ТАНЯ ЦВЕТКОВА РАШКОВА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 t="s">
        <v>977</v>
      </c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3">
      <selection activeCell="D42" sqref="D4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18442</v>
      </c>
      <c r="D12" s="308">
        <v>26830</v>
      </c>
      <c r="E12" s="185" t="s">
        <v>277</v>
      </c>
      <c r="F12" s="231" t="s">
        <v>278</v>
      </c>
      <c r="G12" s="307">
        <v>25424</v>
      </c>
      <c r="H12" s="308">
        <v>36897</v>
      </c>
    </row>
    <row r="13" spans="1:8" ht="15.75">
      <c r="A13" s="185" t="s">
        <v>279</v>
      </c>
      <c r="B13" s="181" t="s">
        <v>280</v>
      </c>
      <c r="C13" s="307">
        <v>547</v>
      </c>
      <c r="D13" s="308">
        <v>812</v>
      </c>
      <c r="E13" s="185" t="s">
        <v>281</v>
      </c>
      <c r="F13" s="231" t="s">
        <v>282</v>
      </c>
      <c r="G13" s="307">
        <v>31</v>
      </c>
      <c r="H13" s="308">
        <v>10</v>
      </c>
    </row>
    <row r="14" spans="1:8" ht="15.75">
      <c r="A14" s="185" t="s">
        <v>283</v>
      </c>
      <c r="B14" s="181" t="s">
        <v>284</v>
      </c>
      <c r="C14" s="307">
        <v>1000</v>
      </c>
      <c r="D14" s="308">
        <v>1352</v>
      </c>
      <c r="E14" s="236" t="s">
        <v>285</v>
      </c>
      <c r="F14" s="231" t="s">
        <v>286</v>
      </c>
      <c r="G14" s="307">
        <v>115</v>
      </c>
      <c r="H14" s="308">
        <v>193</v>
      </c>
    </row>
    <row r="15" spans="1:8" ht="15.75">
      <c r="A15" s="185" t="s">
        <v>287</v>
      </c>
      <c r="B15" s="181" t="s">
        <v>288</v>
      </c>
      <c r="C15" s="307">
        <v>4380</v>
      </c>
      <c r="D15" s="308">
        <v>6188</v>
      </c>
      <c r="E15" s="236" t="s">
        <v>79</v>
      </c>
      <c r="F15" s="231" t="s">
        <v>289</v>
      </c>
      <c r="G15" s="307">
        <v>212</v>
      </c>
      <c r="H15" s="308">
        <v>554</v>
      </c>
    </row>
    <row r="16" spans="1:8" ht="15.75">
      <c r="A16" s="185" t="s">
        <v>290</v>
      </c>
      <c r="B16" s="181" t="s">
        <v>291</v>
      </c>
      <c r="C16" s="307">
        <v>834</v>
      </c>
      <c r="D16" s="308">
        <v>1278</v>
      </c>
      <c r="E16" s="227" t="s">
        <v>52</v>
      </c>
      <c r="F16" s="255" t="s">
        <v>292</v>
      </c>
      <c r="G16" s="597">
        <f>SUM(G12:G15)</f>
        <v>25782</v>
      </c>
      <c r="H16" s="598">
        <f>SUM(H12:H15)</f>
        <v>37654</v>
      </c>
    </row>
    <row r="17" spans="1:8" ht="31.5">
      <c r="A17" s="185" t="s">
        <v>293</v>
      </c>
      <c r="B17" s="181" t="s">
        <v>294</v>
      </c>
      <c r="C17" s="307">
        <v>176</v>
      </c>
      <c r="D17" s="308">
        <v>214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-366</v>
      </c>
      <c r="D18" s="308">
        <v>-326</v>
      </c>
      <c r="E18" s="225" t="s">
        <v>297</v>
      </c>
      <c r="F18" s="229" t="s">
        <v>298</v>
      </c>
      <c r="G18" s="608">
        <v>208</v>
      </c>
      <c r="H18" s="609">
        <v>276</v>
      </c>
    </row>
    <row r="19" spans="1:8" ht="15.75">
      <c r="A19" s="185" t="s">
        <v>299</v>
      </c>
      <c r="B19" s="181" t="s">
        <v>300</v>
      </c>
      <c r="C19" s="307">
        <v>387</v>
      </c>
      <c r="D19" s="308">
        <v>764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446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25400</v>
      </c>
      <c r="D22" s="598">
        <f>SUM(D12:D18)+D19</f>
        <v>37112</v>
      </c>
      <c r="E22" s="185" t="s">
        <v>309</v>
      </c>
      <c r="F22" s="228" t="s">
        <v>310</v>
      </c>
      <c r="G22" s="307">
        <v>600</v>
      </c>
      <c r="H22" s="308">
        <v>1023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887</v>
      </c>
      <c r="D25" s="308">
        <v>1267</v>
      </c>
      <c r="E25" s="185" t="s">
        <v>318</v>
      </c>
      <c r="F25" s="228" t="s">
        <v>319</v>
      </c>
      <c r="G25" s="307"/>
      <c r="H25" s="308">
        <v>17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>
        <v>273</v>
      </c>
      <c r="E27" s="227" t="s">
        <v>104</v>
      </c>
      <c r="F27" s="229" t="s">
        <v>326</v>
      </c>
      <c r="G27" s="597">
        <f>SUM(G22:G26)</f>
        <v>600</v>
      </c>
      <c r="H27" s="598">
        <f>SUM(H22:H26)</f>
        <v>1040</v>
      </c>
    </row>
    <row r="28" spans="1:8" ht="15.75">
      <c r="A28" s="185" t="s">
        <v>79</v>
      </c>
      <c r="B28" s="228" t="s">
        <v>327</v>
      </c>
      <c r="C28" s="307">
        <v>50</v>
      </c>
      <c r="D28" s="308">
        <v>117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938</v>
      </c>
      <c r="D29" s="598">
        <f>SUM(D25:D28)</f>
        <v>1657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26338</v>
      </c>
      <c r="D31" s="604">
        <f>D29+D22</f>
        <v>38769</v>
      </c>
      <c r="E31" s="242" t="s">
        <v>800</v>
      </c>
      <c r="F31" s="257" t="s">
        <v>331</v>
      </c>
      <c r="G31" s="244">
        <f>G16+G18+G27</f>
        <v>26590</v>
      </c>
      <c r="H31" s="245">
        <f>H16+H18+H27</f>
        <v>38970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252</v>
      </c>
      <c r="D33" s="235">
        <f>IF((H31-D31)&gt;0,H31-D31,0)</f>
        <v>201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26338</v>
      </c>
      <c r="D36" s="606">
        <f>D31-D34+D35</f>
        <v>38769</v>
      </c>
      <c r="E36" s="253" t="s">
        <v>346</v>
      </c>
      <c r="F36" s="247" t="s">
        <v>347</v>
      </c>
      <c r="G36" s="258">
        <f>G35-G34+G31</f>
        <v>26590</v>
      </c>
      <c r="H36" s="259">
        <f>H35-H34+H31</f>
        <v>38970</v>
      </c>
    </row>
    <row r="37" spans="1:8" ht="15.75">
      <c r="A37" s="252" t="s">
        <v>348</v>
      </c>
      <c r="B37" s="222" t="s">
        <v>349</v>
      </c>
      <c r="C37" s="603">
        <f>IF((G36-C36)&gt;0,G36-C36,0)</f>
        <v>252</v>
      </c>
      <c r="D37" s="604">
        <f>IF((H36-D36)&gt;0,H36-D36,0)</f>
        <v>201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3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252</v>
      </c>
      <c r="D42" s="235">
        <f>+IF((H36-D36-D38)&gt;0,H36-D36-D38,0)</f>
        <v>192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11</v>
      </c>
      <c r="D43" s="308">
        <v>15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241</v>
      </c>
      <c r="D44" s="259">
        <f>IF(H42=0,IF(D42-D43&gt;0,D42-D43+H43,0),IF(H42-H43&lt;0,H43-H42+D42,0))</f>
        <v>177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26590</v>
      </c>
      <c r="D45" s="600">
        <f>D36+D38+D42</f>
        <v>38970</v>
      </c>
      <c r="E45" s="261" t="s">
        <v>373</v>
      </c>
      <c r="F45" s="263" t="s">
        <v>374</v>
      </c>
      <c r="G45" s="599">
        <f>G42+G36</f>
        <v>26590</v>
      </c>
      <c r="H45" s="600">
        <f>H42+H36</f>
        <v>38970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42691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ТАНЯ ЦВЕТКОВА РАШКОВА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977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2" sqref="B62:E6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25360</v>
      </c>
      <c r="D11" s="187">
        <v>41093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-18936</v>
      </c>
      <c r="D12" s="187">
        <v>-31442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-5223</v>
      </c>
      <c r="D14" s="187">
        <v>-7120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-243</v>
      </c>
      <c r="D15" s="187">
        <v>-211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</v>
      </c>
      <c r="D16" s="187">
        <v>-2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7">
        <v>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-9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942</v>
      </c>
      <c r="D21" s="628">
        <f>SUM(D11:D20)</f>
        <v>2326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-120</v>
      </c>
      <c r="D23" s="187">
        <v>-1390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13</v>
      </c>
      <c r="D24" s="187">
        <v>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</v>
      </c>
      <c r="D25" s="187">
        <v>-3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3989</v>
      </c>
      <c r="D26" s="187">
        <v>4034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236</v>
      </c>
      <c r="D27" s="187">
        <v>79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-3980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4117</v>
      </c>
      <c r="D33" s="628">
        <f>SUM(D23:D32)</f>
        <v>-1245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324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-3647</v>
      </c>
      <c r="D38" s="187">
        <v>-725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-141</v>
      </c>
      <c r="D39" s="187">
        <v>-134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-155</v>
      </c>
      <c r="D40" s="187">
        <v>-1226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-1156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-5099</v>
      </c>
      <c r="D43" s="630">
        <f>SUM(D35:D42)</f>
        <v>-1761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-40</v>
      </c>
      <c r="D44" s="298">
        <f>D43+D33+D21</f>
        <v>-680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259</v>
      </c>
      <c r="D45" s="300">
        <v>939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219</v>
      </c>
      <c r="D46" s="302">
        <f>D45+D44</f>
        <v>259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42691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ТАНЯ ЦВЕТКОВА РАШКОВА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977</v>
      </c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5" sqref="B45:E4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4545</v>
      </c>
      <c r="F13" s="553">
        <f>'1-Баланс'!H23</f>
        <v>730</v>
      </c>
      <c r="G13" s="553">
        <f>'1-Баланс'!H24</f>
        <v>0</v>
      </c>
      <c r="H13" s="554">
        <v>10883</v>
      </c>
      <c r="I13" s="553">
        <f>'1-Баланс'!H29+'1-Баланс'!H32</f>
        <v>2403</v>
      </c>
      <c r="J13" s="553">
        <f>'1-Баланс'!H30+'1-Баланс'!H33</f>
        <v>-21036</v>
      </c>
      <c r="K13" s="554"/>
      <c r="L13" s="553">
        <f>SUM(C13:K13)</f>
        <v>24653</v>
      </c>
      <c r="M13" s="555">
        <f>'1-Баланс'!H40</f>
        <v>402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4545</v>
      </c>
      <c r="F17" s="622">
        <f t="shared" si="2"/>
        <v>730</v>
      </c>
      <c r="G17" s="622">
        <f t="shared" si="2"/>
        <v>0</v>
      </c>
      <c r="H17" s="622">
        <f t="shared" si="2"/>
        <v>10883</v>
      </c>
      <c r="I17" s="622">
        <f t="shared" si="2"/>
        <v>2403</v>
      </c>
      <c r="J17" s="622">
        <f t="shared" si="2"/>
        <v>-21036</v>
      </c>
      <c r="K17" s="622">
        <f t="shared" si="2"/>
        <v>0</v>
      </c>
      <c r="L17" s="553">
        <f t="shared" si="1"/>
        <v>24653</v>
      </c>
      <c r="M17" s="623">
        <f t="shared" si="2"/>
        <v>402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241</v>
      </c>
      <c r="J18" s="553">
        <f>+'1-Баланс'!G33</f>
        <v>0</v>
      </c>
      <c r="K18" s="554"/>
      <c r="L18" s="553">
        <f t="shared" si="1"/>
        <v>241</v>
      </c>
      <c r="M18" s="607">
        <v>11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34</v>
      </c>
      <c r="G19" s="159">
        <f t="shared" si="3"/>
        <v>0</v>
      </c>
      <c r="H19" s="159">
        <f t="shared" si="3"/>
        <v>0</v>
      </c>
      <c r="I19" s="159">
        <f t="shared" si="3"/>
        <v>-34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34</v>
      </c>
      <c r="G21" s="307"/>
      <c r="H21" s="307"/>
      <c r="I21" s="307">
        <v>-34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4545</v>
      </c>
      <c r="F31" s="622">
        <f t="shared" si="6"/>
        <v>764</v>
      </c>
      <c r="G31" s="622">
        <f t="shared" si="6"/>
        <v>0</v>
      </c>
      <c r="H31" s="622">
        <f t="shared" si="6"/>
        <v>10883</v>
      </c>
      <c r="I31" s="622">
        <f t="shared" si="6"/>
        <v>2610</v>
      </c>
      <c r="J31" s="622">
        <f t="shared" si="6"/>
        <v>-21036</v>
      </c>
      <c r="K31" s="622">
        <f t="shared" si="6"/>
        <v>0</v>
      </c>
      <c r="L31" s="553">
        <f t="shared" si="1"/>
        <v>24894</v>
      </c>
      <c r="M31" s="623">
        <f t="shared" si="6"/>
        <v>413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4545</v>
      </c>
      <c r="F34" s="556">
        <f t="shared" si="7"/>
        <v>764</v>
      </c>
      <c r="G34" s="556">
        <f t="shared" si="7"/>
        <v>0</v>
      </c>
      <c r="H34" s="556">
        <f t="shared" si="7"/>
        <v>10883</v>
      </c>
      <c r="I34" s="556">
        <f t="shared" si="7"/>
        <v>2610</v>
      </c>
      <c r="J34" s="556">
        <f t="shared" si="7"/>
        <v>-21036</v>
      </c>
      <c r="K34" s="556">
        <f t="shared" si="7"/>
        <v>0</v>
      </c>
      <c r="L34" s="620">
        <f t="shared" si="1"/>
        <v>24894</v>
      </c>
      <c r="M34" s="557">
        <f>M31+M32+M33</f>
        <v>413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42691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ТАНЯ ЦВЕТКОВА РАШКОВА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977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8501</v>
      </c>
      <c r="E12" s="319">
        <v>9</v>
      </c>
      <c r="F12" s="319"/>
      <c r="G12" s="320">
        <f aca="true" t="shared" si="2" ref="G12:G41">D12+E12-F12</f>
        <v>8510</v>
      </c>
      <c r="H12" s="319"/>
      <c r="I12" s="319"/>
      <c r="J12" s="320">
        <f aca="true" t="shared" si="3" ref="J12:J41">G12+H12-I12</f>
        <v>8510</v>
      </c>
      <c r="K12" s="319">
        <v>2843</v>
      </c>
      <c r="L12" s="319">
        <v>108</v>
      </c>
      <c r="M12" s="319"/>
      <c r="N12" s="320">
        <f aca="true" t="shared" si="4" ref="N12:N41">K12+L12-M12</f>
        <v>2951</v>
      </c>
      <c r="O12" s="319"/>
      <c r="P12" s="319"/>
      <c r="Q12" s="320">
        <f t="shared" si="0"/>
        <v>2951</v>
      </c>
      <c r="R12" s="331">
        <f t="shared" si="1"/>
        <v>5559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40284</v>
      </c>
      <c r="E13" s="319">
        <v>116</v>
      </c>
      <c r="F13" s="319">
        <v>12</v>
      </c>
      <c r="G13" s="320">
        <f t="shared" si="2"/>
        <v>40388</v>
      </c>
      <c r="H13" s="319"/>
      <c r="I13" s="319"/>
      <c r="J13" s="320">
        <f t="shared" si="3"/>
        <v>40388</v>
      </c>
      <c r="K13" s="319">
        <v>23928</v>
      </c>
      <c r="L13" s="319">
        <v>857</v>
      </c>
      <c r="M13" s="319">
        <v>7</v>
      </c>
      <c r="N13" s="320">
        <f t="shared" si="4"/>
        <v>24778</v>
      </c>
      <c r="O13" s="319"/>
      <c r="P13" s="319"/>
      <c r="Q13" s="320">
        <f t="shared" si="0"/>
        <v>24778</v>
      </c>
      <c r="R13" s="331">
        <f t="shared" si="1"/>
        <v>15610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604</v>
      </c>
      <c r="E14" s="319"/>
      <c r="F14" s="319"/>
      <c r="G14" s="320">
        <f t="shared" si="2"/>
        <v>604</v>
      </c>
      <c r="H14" s="319"/>
      <c r="I14" s="319"/>
      <c r="J14" s="320">
        <f t="shared" si="3"/>
        <v>604</v>
      </c>
      <c r="K14" s="319">
        <v>364</v>
      </c>
      <c r="L14" s="319">
        <v>10</v>
      </c>
      <c r="M14" s="319"/>
      <c r="N14" s="320">
        <f t="shared" si="4"/>
        <v>374</v>
      </c>
      <c r="O14" s="319"/>
      <c r="P14" s="319"/>
      <c r="Q14" s="320">
        <f t="shared" si="0"/>
        <v>374</v>
      </c>
      <c r="R14" s="331">
        <f t="shared" si="1"/>
        <v>230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565</v>
      </c>
      <c r="E15" s="319"/>
      <c r="F15" s="319"/>
      <c r="G15" s="320">
        <f t="shared" si="2"/>
        <v>565</v>
      </c>
      <c r="H15" s="319"/>
      <c r="I15" s="319"/>
      <c r="J15" s="320">
        <f t="shared" si="3"/>
        <v>565</v>
      </c>
      <c r="K15" s="319">
        <v>432</v>
      </c>
      <c r="L15" s="319">
        <v>20</v>
      </c>
      <c r="M15" s="319"/>
      <c r="N15" s="320">
        <f t="shared" si="4"/>
        <v>452</v>
      </c>
      <c r="O15" s="319"/>
      <c r="P15" s="319"/>
      <c r="Q15" s="320">
        <f t="shared" si="0"/>
        <v>452</v>
      </c>
      <c r="R15" s="331">
        <f t="shared" si="1"/>
        <v>113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101</v>
      </c>
      <c r="E16" s="319">
        <v>12</v>
      </c>
      <c r="F16" s="319"/>
      <c r="G16" s="320">
        <f t="shared" si="2"/>
        <v>113</v>
      </c>
      <c r="H16" s="319"/>
      <c r="I16" s="319"/>
      <c r="J16" s="320">
        <f t="shared" si="3"/>
        <v>113</v>
      </c>
      <c r="K16" s="319">
        <v>54</v>
      </c>
      <c r="L16" s="319">
        <v>3</v>
      </c>
      <c r="M16" s="319"/>
      <c r="N16" s="320">
        <f t="shared" si="4"/>
        <v>57</v>
      </c>
      <c r="O16" s="319"/>
      <c r="P16" s="319"/>
      <c r="Q16" s="320">
        <f t="shared" si="0"/>
        <v>57</v>
      </c>
      <c r="R16" s="331">
        <f t="shared" si="1"/>
        <v>56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240</v>
      </c>
      <c r="E17" s="319">
        <v>529</v>
      </c>
      <c r="F17" s="319">
        <v>194</v>
      </c>
      <c r="G17" s="320">
        <f t="shared" si="2"/>
        <v>575</v>
      </c>
      <c r="H17" s="319"/>
      <c r="I17" s="319"/>
      <c r="J17" s="320">
        <f t="shared" si="3"/>
        <v>575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575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51271</v>
      </c>
      <c r="E19" s="321">
        <f>SUM(E11:E18)</f>
        <v>666</v>
      </c>
      <c r="F19" s="321">
        <f>SUM(F11:F18)</f>
        <v>206</v>
      </c>
      <c r="G19" s="320">
        <f t="shared" si="2"/>
        <v>51731</v>
      </c>
      <c r="H19" s="321">
        <f>SUM(H11:H18)</f>
        <v>0</v>
      </c>
      <c r="I19" s="321">
        <f>SUM(I11:I18)</f>
        <v>0</v>
      </c>
      <c r="J19" s="320">
        <f t="shared" si="3"/>
        <v>51731</v>
      </c>
      <c r="K19" s="321">
        <f>SUM(K11:K18)</f>
        <v>27621</v>
      </c>
      <c r="L19" s="321">
        <f>SUM(L11:L18)</f>
        <v>998</v>
      </c>
      <c r="M19" s="321">
        <f>SUM(M11:M18)</f>
        <v>7</v>
      </c>
      <c r="N19" s="320">
        <f t="shared" si="4"/>
        <v>28612</v>
      </c>
      <c r="O19" s="321">
        <f>SUM(O11:O18)</f>
        <v>0</v>
      </c>
      <c r="P19" s="321">
        <f>SUM(P11:P18)</f>
        <v>0</v>
      </c>
      <c r="Q19" s="320">
        <f t="shared" si="0"/>
        <v>28612</v>
      </c>
      <c r="R19" s="331">
        <f t="shared" si="1"/>
        <v>23119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46</v>
      </c>
      <c r="E24" s="319">
        <v>15</v>
      </c>
      <c r="F24" s="319">
        <v>1</v>
      </c>
      <c r="G24" s="320">
        <f t="shared" si="2"/>
        <v>60</v>
      </c>
      <c r="H24" s="319"/>
      <c r="I24" s="319"/>
      <c r="J24" s="320">
        <f t="shared" si="3"/>
        <v>60</v>
      </c>
      <c r="K24" s="319">
        <v>46</v>
      </c>
      <c r="L24" s="319">
        <v>2</v>
      </c>
      <c r="M24" s="319"/>
      <c r="N24" s="320">
        <f t="shared" si="4"/>
        <v>48</v>
      </c>
      <c r="O24" s="319"/>
      <c r="P24" s="319"/>
      <c r="Q24" s="320">
        <f t="shared" si="0"/>
        <v>48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46</v>
      </c>
      <c r="E27" s="323">
        <f aca="true" t="shared" si="5" ref="E27:P27">SUM(E23:E26)</f>
        <v>15</v>
      </c>
      <c r="F27" s="323">
        <f t="shared" si="5"/>
        <v>1</v>
      </c>
      <c r="G27" s="324">
        <f t="shared" si="2"/>
        <v>60</v>
      </c>
      <c r="H27" s="323">
        <f t="shared" si="5"/>
        <v>0</v>
      </c>
      <c r="I27" s="323">
        <f t="shared" si="5"/>
        <v>0</v>
      </c>
      <c r="J27" s="324">
        <f t="shared" si="3"/>
        <v>60</v>
      </c>
      <c r="K27" s="323">
        <f t="shared" si="5"/>
        <v>46</v>
      </c>
      <c r="L27" s="323">
        <f t="shared" si="5"/>
        <v>2</v>
      </c>
      <c r="M27" s="323">
        <f t="shared" si="5"/>
        <v>0</v>
      </c>
      <c r="N27" s="324">
        <f t="shared" si="4"/>
        <v>48</v>
      </c>
      <c r="O27" s="323">
        <f t="shared" si="5"/>
        <v>0</v>
      </c>
      <c r="P27" s="323">
        <f t="shared" si="5"/>
        <v>0</v>
      </c>
      <c r="Q27" s="324">
        <f t="shared" si="0"/>
        <v>48</v>
      </c>
      <c r="R27" s="334">
        <f t="shared" si="1"/>
        <v>12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3980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3980</v>
      </c>
      <c r="H29" s="326">
        <f t="shared" si="6"/>
        <v>0</v>
      </c>
      <c r="I29" s="326">
        <f t="shared" si="6"/>
        <v>0</v>
      </c>
      <c r="J29" s="327">
        <f t="shared" si="3"/>
        <v>3980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3980</v>
      </c>
    </row>
    <row r="30" spans="1:18" ht="15.75">
      <c r="A30" s="330"/>
      <c r="B30" s="312" t="s">
        <v>108</v>
      </c>
      <c r="C30" s="143" t="s">
        <v>563</v>
      </c>
      <c r="D30" s="319">
        <v>3980</v>
      </c>
      <c r="E30" s="319"/>
      <c r="F30" s="319"/>
      <c r="G30" s="320">
        <f t="shared" si="2"/>
        <v>3980</v>
      </c>
      <c r="H30" s="319"/>
      <c r="I30" s="319"/>
      <c r="J30" s="320">
        <f t="shared" si="3"/>
        <v>3980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3980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54</v>
      </c>
      <c r="E39" s="319"/>
      <c r="F39" s="319"/>
      <c r="G39" s="320">
        <f t="shared" si="2"/>
        <v>54</v>
      </c>
      <c r="H39" s="319"/>
      <c r="I39" s="319"/>
      <c r="J39" s="320">
        <f t="shared" si="3"/>
        <v>54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54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4034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4034</v>
      </c>
      <c r="H40" s="321">
        <f t="shared" si="10"/>
        <v>0</v>
      </c>
      <c r="I40" s="321">
        <f t="shared" si="10"/>
        <v>0</v>
      </c>
      <c r="J40" s="320">
        <f t="shared" si="3"/>
        <v>4034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4034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55351</v>
      </c>
      <c r="E42" s="340">
        <f>E19+E20+E21+E27+E40+E41</f>
        <v>681</v>
      </c>
      <c r="F42" s="340">
        <f aca="true" t="shared" si="11" ref="F42:R42">F19+F20+F21+F27+F40+F41</f>
        <v>207</v>
      </c>
      <c r="G42" s="340">
        <f t="shared" si="11"/>
        <v>55825</v>
      </c>
      <c r="H42" s="340">
        <f t="shared" si="11"/>
        <v>0</v>
      </c>
      <c r="I42" s="340">
        <f t="shared" si="11"/>
        <v>0</v>
      </c>
      <c r="J42" s="340">
        <f t="shared" si="11"/>
        <v>55825</v>
      </c>
      <c r="K42" s="340">
        <f t="shared" si="11"/>
        <v>27667</v>
      </c>
      <c r="L42" s="340">
        <f t="shared" si="11"/>
        <v>1000</v>
      </c>
      <c r="M42" s="340">
        <f t="shared" si="11"/>
        <v>7</v>
      </c>
      <c r="N42" s="340">
        <f t="shared" si="11"/>
        <v>28660</v>
      </c>
      <c r="O42" s="340">
        <f t="shared" si="11"/>
        <v>0</v>
      </c>
      <c r="P42" s="340">
        <f t="shared" si="11"/>
        <v>0</v>
      </c>
      <c r="Q42" s="340">
        <f t="shared" si="11"/>
        <v>28660</v>
      </c>
      <c r="R42" s="341">
        <f t="shared" si="11"/>
        <v>27165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42691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ТАНЯ ЦВЕТКОВА РАШКОВА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976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977</v>
      </c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B112" sqref="B112:F11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179</v>
      </c>
      <c r="D26" s="353">
        <f>SUM(D27:D29)</f>
        <v>179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55</v>
      </c>
      <c r="D27" s="359">
        <v>55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115</v>
      </c>
      <c r="D28" s="359">
        <v>115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</v>
      </c>
      <c r="D29" s="359">
        <v>9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7640</v>
      </c>
      <c r="D30" s="359">
        <v>7640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147</v>
      </c>
      <c r="D31" s="359">
        <v>147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13029</v>
      </c>
      <c r="D32" s="359">
        <v>13029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166</v>
      </c>
      <c r="D33" s="359">
        <v>166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17</v>
      </c>
      <c r="D35" s="353">
        <f>SUM(D36:D39)</f>
        <v>17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17</v>
      </c>
      <c r="D37" s="359">
        <v>17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167</v>
      </c>
      <c r="D40" s="353">
        <f>SUM(D41:D44)</f>
        <v>167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167</v>
      </c>
      <c r="D44" s="359">
        <v>167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21345</v>
      </c>
      <c r="D45" s="429">
        <f>D26+D30+D31+D33+D32+D34+D35+D40</f>
        <v>21345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21345</v>
      </c>
      <c r="D46" s="435">
        <f>D45+D23+D21+D11</f>
        <v>21345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2305</v>
      </c>
      <c r="D54" s="129">
        <f>SUM(D55:D57)</f>
        <v>0</v>
      </c>
      <c r="E54" s="127">
        <f>C54-D54</f>
        <v>2305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2280</v>
      </c>
      <c r="D55" s="188"/>
      <c r="E55" s="127">
        <f>C55-D55</f>
        <v>2280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25</v>
      </c>
      <c r="D57" s="188"/>
      <c r="E57" s="127">
        <f t="shared" si="1"/>
        <v>25</v>
      </c>
      <c r="F57" s="187"/>
    </row>
    <row r="58" spans="1:6" ht="31.5">
      <c r="A58" s="361" t="s">
        <v>669</v>
      </c>
      <c r="B58" s="126" t="s">
        <v>670</v>
      </c>
      <c r="C58" s="129">
        <f>C59+C61</f>
        <v>218</v>
      </c>
      <c r="D58" s="129">
        <f>D59+D61</f>
        <v>0</v>
      </c>
      <c r="E58" s="127">
        <f t="shared" si="1"/>
        <v>218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218</v>
      </c>
      <c r="D59" s="188"/>
      <c r="E59" s="127">
        <f t="shared" si="1"/>
        <v>218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9388</v>
      </c>
      <c r="D65" s="188"/>
      <c r="E65" s="127">
        <f t="shared" si="1"/>
        <v>9388</v>
      </c>
      <c r="F65" s="187"/>
    </row>
    <row r="66" spans="1:6" ht="15.75">
      <c r="A66" s="361" t="s">
        <v>682</v>
      </c>
      <c r="B66" s="126" t="s">
        <v>683</v>
      </c>
      <c r="C66" s="188">
        <v>3052</v>
      </c>
      <c r="D66" s="188"/>
      <c r="E66" s="127">
        <f t="shared" si="1"/>
        <v>3052</v>
      </c>
      <c r="F66" s="187"/>
    </row>
    <row r="67" spans="1:6" ht="15.75">
      <c r="A67" s="361" t="s">
        <v>684</v>
      </c>
      <c r="B67" s="126" t="s">
        <v>685</v>
      </c>
      <c r="C67" s="188">
        <v>7</v>
      </c>
      <c r="D67" s="188"/>
      <c r="E67" s="127">
        <f t="shared" si="1"/>
        <v>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14963</v>
      </c>
      <c r="D68" s="426">
        <f>D54+D58+D63+D64+D65+D66</f>
        <v>0</v>
      </c>
      <c r="E68" s="427">
        <f t="shared" si="1"/>
        <v>14963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1628</v>
      </c>
      <c r="D73" s="128">
        <f>SUM(D74:D76)</f>
        <v>1628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323</v>
      </c>
      <c r="D74" s="188">
        <v>323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1305</v>
      </c>
      <c r="D76" s="188">
        <v>1305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152</v>
      </c>
      <c r="D77" s="129">
        <f>D78+D80</f>
        <v>152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152</v>
      </c>
      <c r="D78" s="188">
        <v>152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70</v>
      </c>
      <c r="D82" s="129">
        <f>SUM(D83:D86)</f>
        <v>70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70</v>
      </c>
      <c r="D86" s="188">
        <v>70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11915</v>
      </c>
      <c r="D87" s="125">
        <f>SUM(D88:D92)+D96</f>
        <v>11915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6975</v>
      </c>
      <c r="D88" s="188">
        <v>6975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3753</v>
      </c>
      <c r="D89" s="188">
        <v>3753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85</v>
      </c>
      <c r="D90" s="188">
        <v>85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557</v>
      </c>
      <c r="D91" s="188">
        <v>557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238</v>
      </c>
      <c r="D92" s="129">
        <f>SUM(D93:D95)</f>
        <v>238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63</v>
      </c>
      <c r="D94" s="188">
        <v>63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175</v>
      </c>
      <c r="D95" s="188">
        <v>175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307</v>
      </c>
      <c r="D96" s="188">
        <v>307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22</v>
      </c>
      <c r="D97" s="188">
        <v>22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13787</v>
      </c>
      <c r="D98" s="424">
        <f>D87+D82+D77+D73+D97</f>
        <v>13787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28750</v>
      </c>
      <c r="D99" s="418">
        <f>D98+D70+D68</f>
        <v>13787</v>
      </c>
      <c r="E99" s="418">
        <f>E98+E70+E68</f>
        <v>14963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42691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ТАНЯ ЦВЕТКОВА РАШКОВА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/>
      <c r="I13" s="441">
        <f>F13+G13-H13</f>
        <v>54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0</v>
      </c>
      <c r="I18" s="448">
        <f t="shared" si="0"/>
        <v>54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4</v>
      </c>
      <c r="G20" s="440"/>
      <c r="H20" s="440"/>
      <c r="I20" s="441">
        <f t="shared" si="0"/>
        <v>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4</v>
      </c>
      <c r="G27" s="447">
        <f t="shared" si="2"/>
        <v>0</v>
      </c>
      <c r="H27" s="447">
        <f t="shared" si="2"/>
        <v>0</v>
      </c>
      <c r="I27" s="448">
        <f t="shared" si="0"/>
        <v>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42691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ТАНЯ ЦВЕТКОВА РАШКОВА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977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01.09.2016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54057</v>
      </c>
      <c r="D6" s="644">
        <f aca="true" t="shared" si="0" ref="D6:D15">C6-E6</f>
        <v>0</v>
      </c>
      <c r="E6" s="643">
        <f>'1-Баланс'!G95</f>
        <v>54057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24894</v>
      </c>
      <c r="D7" s="644">
        <f t="shared" si="0"/>
        <v>17256</v>
      </c>
      <c r="E7" s="643">
        <f>'1-Баланс'!G18</f>
        <v>7638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241</v>
      </c>
      <c r="D8" s="644">
        <f t="shared" si="0"/>
        <v>0</v>
      </c>
      <c r="E8" s="643">
        <f>ABS('2-Отчет за доходите'!C44)-ABS('2-Отчет за доходите'!G44)</f>
        <v>241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259</v>
      </c>
      <c r="D9" s="644">
        <f t="shared" si="0"/>
        <v>0</v>
      </c>
      <c r="E9" s="643">
        <f>'3-Отчет за паричния поток'!C45</f>
        <v>259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219</v>
      </c>
      <c r="D10" s="644">
        <f t="shared" si="0"/>
        <v>0</v>
      </c>
      <c r="E10" s="643">
        <f>'3-Отчет за паричния поток'!C46</f>
        <v>219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24894</v>
      </c>
      <c r="D11" s="644">
        <f t="shared" si="0"/>
        <v>0</v>
      </c>
      <c r="E11" s="643">
        <f>'4-Отчет за собствения капитал'!L34</f>
        <v>24894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3980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2016-11-24T12:12:24Z</dcterms:modified>
  <cp:category/>
  <cp:version/>
  <cp:contentType/>
  <cp:contentStatus/>
</cp:coreProperties>
</file>