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435" windowWidth="15480" windowHeight="11640" tabRatio="928" firstSheet="1" activeTab="7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<sst xmlns="http://schemas.openxmlformats.org/spreadsheetml/2006/main" count="1075" uniqueCount="871">
  <si>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</si>
  <si>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</si>
  <si>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</si>
  <si>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</si>
  <si>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</si>
  <si>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</si>
  <si>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</si>
  <si>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</si>
  <si>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</si>
  <si>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</si>
  <si>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</si>
  <si>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</si>
  <si>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</si>
  <si>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</si>
  <si>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</si>
  <si>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</si>
  <si>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</si>
  <si>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</si>
  <si>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</si>
  <si>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</si>
  <si>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</si>
  <si>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</si>
  <si>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</si>
  <si>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</si>
  <si>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</si>
  <si>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</si>
  <si>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</si>
  <si>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</si>
  <si>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</si>
  <si>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</si>
  <si>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</si>
  <si>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</si>
  <si>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</si>
  <si>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</si>
  <si>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</si>
  <si>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</si>
  <si>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</si>
  <si>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</si>
  <si>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</si>
  <si>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</si>
  <si>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</si>
  <si>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</si>
  <si>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</si>
  <si>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</si>
  <si>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</si>
  <si>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</si>
  <si>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</si>
  <si>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</si>
  <si>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</si>
  <si>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</si>
  <si>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</si>
  <si>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</si>
  <si>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</si>
  <si>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</si>
  <si>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</si>
  <si>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</si>
  <si>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</si>
  <si>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</si>
  <si>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</si>
  <si>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</si>
  <si>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</si>
  <si>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</si>
  <si>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</si>
  <si>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</si>
  <si>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</si>
  <si>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</si>
  <si>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</si>
  <si>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</si>
  <si>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</si>
  <si>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</si>
  <si>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</si>
  <si>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</si>
  <si>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</si>
  <si>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</si>
  <si>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</si>
  <si>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</si>
  <si>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</si>
  <si>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</si>
  <si>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</si>
  <si>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</si>
  <si>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</si>
  <si>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</si>
  <si>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</si>
  <si>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</si>
  <si>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</si>
  <si>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</si>
  <si>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</si>
  <si>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</si>
  <si>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</si>
  <si>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</si>
  <si>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</si>
  <si>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</si>
  <si>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</si>
  <si>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</si>
  <si>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</si>
  <si>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</si>
  <si>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</si>
  <si>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</si>
  <si>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</si>
  <si>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</si>
  <si>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</si>
  <si>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</si>
  <si>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</si>
  <si>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</si>
  <si>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</si>
  <si>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</si>
  <si>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</si>
  <si>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</si>
  <si>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</si>
  <si>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</si>
  <si>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</si>
  <si>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</si>
  <si>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</si>
  <si>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</si>
  <si>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</si>
  <si>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</si>
  <si>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</si>
  <si>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</si>
  <si>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</si>
  <si>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</si>
  <si>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</si>
  <si>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</si>
  <si>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</si>
  <si>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</si>
  <si>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</si>
  <si>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</si>
  <si>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</si>
  <si>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</si>
  <si>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</si>
  <si>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</si>
  <si>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</si>
  <si>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</si>
  <si>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</si>
  <si>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</si>
  <si>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</si>
  <si>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</si>
  <si>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</si>
  <si>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</si>
  <si>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</si>
  <si>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</si>
  <si>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</si>
  <si>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</si>
  <si>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</si>
  <si>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</si>
  <si>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</si>
  <si>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</si>
  <si>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</si>
  <si>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</si>
  <si>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</si>
  <si>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</si>
  <si>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</si>
  <si>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</si>
  <si>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</si>
  <si>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</si>
  <si>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</si>
  <si>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</si>
  <si>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</si>
  <si>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</si>
  <si>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</si>
  <si>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</si>
  <si>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</si>
  <si>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</si>
  <si>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</si>
  <si>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</si>
  <si>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</si>
  <si>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</si>
  <si>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</si>
  <si>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</si>
  <si>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</si>
  <si>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</si>
  <si>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</si>
  <si>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</si>
  <si>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</si>
  <si>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</si>
  <si>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</si>
  <si>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</si>
  <si>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</si>
  <si>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</si>
  <si>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</si>
  <si>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</si>
  <si>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</si>
  <si>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</si>
  <si>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</si>
  <si>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</si>
  <si>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</si>
  <si>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</si>
  <si>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</si>
  <si>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</si>
  <si>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</si>
  <si>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</si>
  <si>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</si>
  <si>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</si>
  <si>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</si>
  <si>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</si>
  <si>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</si>
  <si>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</si>
  <si>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</si>
  <si>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</si>
  <si>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</si>
  <si>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</si>
  <si>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</si>
  <si>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</si>
  <si>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</si>
  <si>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</si>
  <si>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</si>
  <si>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</si>
  <si>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</si>
  <si>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</si>
  <si>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</si>
  <si>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</si>
  <si>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</si>
  <si>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</si>
  <si>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</si>
  <si>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</si>
  <si>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</si>
  <si>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</si>
  <si>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</si>
  <si>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</si>
  <si>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</si>
  <si>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</si>
  <si>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</si>
  <si>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</si>
  <si>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</si>
  <si>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</si>
  <si>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</si>
  <si>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</si>
  <si>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</si>
  <si>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</si>
  <si>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</si>
  <si>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</si>
  <si>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</si>
  <si>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</si>
  <si>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</si>
  <si>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</si>
  <si>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</si>
  <si>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</si>
  <si>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</si>
  <si>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</si>
  <si>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</si>
  <si>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</si>
  <si>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</si>
  <si>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</si>
  <si>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</si>
  <si>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</si>
  <si>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</si>
  <si>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</si>
  <si>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</si>
  <si>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</si>
  <si>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</si>
  <si>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</si>
  <si>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</si>
  <si>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</si>
  <si>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</si>
  <si>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</si>
  <si>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</si>
  <si>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</si>
  <si>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</si>
  <si>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</si>
  <si>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</si>
  <si>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</si>
  <si>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</si>
  <si>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</si>
  <si>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</si>
  <si>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</si>
  <si>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</si>
  <si>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</si>
  <si>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</si>
  <si>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</si>
  <si>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</si>
  <si>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</si>
  <si>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</si>
  <si>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</si>
  <si>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</si>
  <si>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</si>
  <si>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</si>
  <si>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</si>
  <si>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</si>
  <si>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</si>
  <si>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</si>
  <si>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</si>
  <si>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</si>
  <si>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</si>
  <si>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</si>
  <si>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</si>
  <si>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</si>
  <si>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</si>
  <si>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</si>
  <si>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</si>
  <si>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</si>
  <si>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</si>
  <si>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</si>
  <si>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</si>
  <si>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</si>
  <si>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</si>
  <si>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</si>
  <si>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</si>
  <si>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</si>
  <si>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</si>
  <si>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</si>
  <si>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</si>
  <si>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</si>
  <si>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</si>
  <si>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</si>
  <si>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</si>
  <si>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</si>
  <si>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</si>
  <si>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</si>
  <si>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</si>
  <si>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</si>
  <si>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</si>
  <si>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</si>
  <si>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</si>
  <si>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</si>
  <si>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</si>
  <si>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</si>
  <si>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</si>
  <si>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</si>
  <si>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</si>
  <si>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</si>
  <si>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</si>
  <si>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</si>
  <si>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</si>
  <si>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</si>
  <si>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</si>
  <si>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</si>
  <si>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</si>
  <si>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</si>
  <si>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</si>
  <si>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</si>
  <si>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</si>
  <si>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</si>
  <si>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</si>
  <si>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</si>
  <si>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</si>
  <si>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</si>
  <si>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</si>
  <si>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</si>
  <si>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</si>
  <si>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</si>
  <si>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</si>
  <si>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</si>
  <si>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</si>
  <si>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</si>
  <si>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</si>
  <si>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</si>
  <si>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</si>
  <si>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</si>
  <si>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</si>
  <si>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</si>
  <si>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</si>
  <si>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</si>
  <si>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</si>
  <si>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</si>
  <si>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</si>
  <si>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</si>
  <si>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</si>
  <si>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</si>
  <si>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</si>
  <si>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</si>
  <si>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</si>
  <si>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</si>
  <si>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</si>
  <si>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</si>
  <si>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</si>
  <si>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</si>
  <si>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</si>
  <si>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</si>
  <si>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</si>
  <si>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</si>
  <si>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</si>
  <si>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</si>
  <si>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</si>
  <si>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</si>
  <si>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</si>
  <si>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</si>
  <si>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</si>
  <si>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</si>
  <si>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</si>
  <si>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</si>
  <si>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</si>
  <si>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</si>
  <si>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</si>
  <si>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</si>
  <si>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</si>
  <si>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</si>
  <si>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</si>
  <si>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</si>
  <si>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</si>
  <si>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</si>
  <si>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</si>
  <si>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</si>
  <si>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</si>
  <si>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</si>
  <si>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</si>
  <si>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</si>
  <si>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</si>
  <si>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</si>
  <si>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</si>
  <si>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</si>
  <si>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</si>
  <si>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</si>
  <si>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</si>
  <si>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</si>
  <si>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</si>
  <si>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</si>
  <si>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</si>
  <si>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</si>
  <si>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</si>
  <si>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</si>
  <si>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</si>
  <si>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</si>
  <si>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</si>
  <si>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</si>
  <si>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</si>
  <si>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</si>
  <si>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</si>
  <si>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</si>
  <si>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</si>
  <si>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</si>
  <si>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</si>
  <si>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</si>
  <si>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</si>
  <si>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</si>
  <si>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</si>
  <si>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</si>
  <si>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</si>
  <si>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</si>
  <si>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</si>
  <si>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</si>
  <si>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</si>
  <si>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</si>
  <si>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</si>
  <si>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</si>
  <si>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</si>
  <si>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</si>
  <si>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</si>
  <si>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</si>
  <si>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</si>
  <si>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</si>
  <si>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</si>
  <si>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</si>
  <si>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</si>
  <si>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</si>
  <si>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</si>
  <si>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</si>
  <si>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</si>
  <si>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</si>
  <si>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</si>
  <si>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</si>
  <si>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</si>
  <si>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</si>
  <si>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</si>
  <si>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</si>
  <si>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</si>
  <si>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</si>
  <si>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</si>
  <si>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</si>
  <si>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</si>
  <si>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</si>
  <si>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</si>
  <si>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</si>
  <si>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</si>
  <si>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</si>
  <si>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</si>
  <si>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</si>
  <si>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</si>
  <si>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</si>
  <si>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</si>
  <si>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</si>
  <si>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</si>
  <si>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</si>
  <si>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</si>
  <si>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</si>
  <si>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</si>
  <si>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</si>
  <si>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</si>
  <si>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</si>
  <si>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</si>
  <si>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</si>
  <si>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</si>
  <si>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</si>
  <si>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</si>
  <si>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</si>
  <si>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</si>
  <si>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</si>
  <si>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</si>
  <si>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</si>
  <si>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</si>
  <si>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</si>
  <si>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</si>
  <si>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</si>
  <si>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</si>
  <si>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</si>
  <si>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</si>
  <si>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</si>
  <si>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</si>
  <si>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</si>
  <si>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</si>
  <si>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</si>
  <si>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</si>
  <si>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</si>
  <si>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</si>
  <si>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</si>
  <si>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</si>
  <si>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</si>
  <si>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</si>
  <si>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</si>
  <si>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</si>
  <si>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</si>
  <si>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</si>
  <si>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</si>
  <si>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</si>
  <si>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</si>
  <si>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</si>
  <si>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</si>
  <si>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</si>
  <si>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</si>
  <si>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</si>
  <si>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</si>
  <si>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</si>
  <si>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</si>
  <si>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</si>
  <si>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</si>
  <si>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</si>
  <si>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</si>
  <si>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</si>
  <si>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</si>
  <si>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</si>
  <si>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</si>
  <si>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</si>
  <si>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</si>
  <si>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</si>
  <si>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</si>
  <si>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</si>
  <si>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</si>
  <si>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</si>
  <si>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</si>
  <si>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</si>
  <si>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</si>
  <si>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</si>
  <si>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</si>
  <si>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</si>
  <si>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</si>
  <si>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</si>
  <si>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</si>
  <si>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</si>
  <si>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</si>
  <si>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</si>
  <si>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</si>
  <si>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</si>
  <si>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</si>
  <si>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</si>
  <si>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</si>
  <si>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</si>
  <si>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</si>
  <si>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</si>
  <si>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</si>
  <si>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</si>
  <si>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</si>
  <si>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</si>
  <si>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</si>
  <si>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</si>
  <si>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</si>
  <si>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</si>
  <si>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</si>
  <si>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</si>
  <si>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</si>
  <si>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</si>
  <si>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</si>
  <si>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</si>
  <si>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</si>
  <si>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</si>
  <si>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</si>
  <si>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</si>
  <si>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</si>
  <si>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</si>
  <si>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</si>
  <si>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</si>
  <si>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</si>
  <si>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</si>
  <si>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</si>
  <si>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</si>
  <si>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</si>
  <si>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</si>
  <si>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</si>
  <si>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</si>
  <si>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</si>
  <si>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</si>
  <si>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</si>
  <si>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</si>
  <si>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</si>
  <si>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</si>
  <si>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</si>
  <si>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</si>
  <si>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</si>
  <si>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</si>
  <si>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</si>
  <si>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</si>
  <si>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</si>
  <si>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</si>
  <si>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</si>
  <si>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</si>
  <si>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</si>
  <si>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</si>
  <si>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</si>
  <si>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</si>
  <si>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</si>
  <si>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</si>
  <si>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</si>
  <si>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</si>
  <si>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</si>
  <si>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</si>
  <si>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</si>
  <si>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</si>
  <si>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</si>
  <si>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</si>
  <si>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</si>
  <si>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</si>
  <si>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</si>
  <si>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</si>
  <si>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</si>
  <si>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</si>
  <si>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</si>
  <si>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</si>
  <si>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</si>
  <si>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</si>
  <si>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</si>
  <si>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</si>
  <si>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</si>
  <si>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</si>
  <si>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</si>
  <si>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</si>
  <si>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</si>
  <si>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</si>
  <si>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</si>
  <si>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</si>
  <si>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</si>
  <si>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</si>
  <si>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</si>
  <si>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</si>
  <si>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</si>
  <si>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</si>
  <si>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</si>
  <si>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</si>
  <si>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</si>
  <si>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</si>
  <si>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</si>
  <si>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</si>
  <si>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</si>
  <si>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</si>
  <si>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</si>
  <si>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</si>
  <si>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</si>
  <si>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</si>
  <si>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</si>
  <si>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</si>
  <si>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</si>
  <si>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</si>
  <si>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</si>
  <si>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</si>
  <si>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</si>
  <si>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</si>
  <si>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</si>
  <si>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</si>
  <si>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</si>
  <si>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</si>
  <si>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</si>
  <si>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</si>
  <si>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</si>
  <si>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</si>
  <si>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</si>
  <si>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</si>
  <si>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</si>
  <si>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</si>
  <si>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</si>
  <si>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</si>
  <si>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</si>
  <si>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</si>
  <si>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</si>
  <si>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</si>
  <si>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</si>
  <si>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</si>
  <si>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</si>
  <si>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</si>
  <si>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</si>
  <si>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</si>
  <si>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</si>
  <si>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</si>
  <si>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</si>
  <si>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</si>
  <si>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</si>
  <si>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</si>
  <si>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</si>
  <si>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</si>
  <si>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</si>
  <si>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</si>
  <si>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</si>
  <si>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</si>
  <si>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</si>
  <si>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</si>
  <si>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</si>
  <si>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</si>
  <si>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</si>
  <si>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</si>
  <si>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</si>
  <si>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</si>
  <si>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</si>
  <si>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</si>
  <si>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</si>
  <si>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</si>
  <si>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</si>
  <si>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</si>
  <si>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</si>
  <si>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</si>
  <si>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</si>
  <si>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</si>
  <si>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</si>
  <si>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</si>
  <si>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</si>
  <si>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</si>
  <si>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</si>
  <si>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</si>
  <si>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</si>
  <si>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</si>
  <si>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</si>
  <si>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</si>
  <si>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</si>
  <si>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</si>
  <si>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</si>
  <si>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</si>
  <si>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</si>
  <si>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</si>
  <si>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</si>
  <si>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</si>
  <si>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</si>
  <si>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</si>
  <si>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</si>
  <si>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</si>
  <si>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</si>
  <si>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</si>
  <si>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</si>
  <si>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</si>
  <si>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</si>
  <si>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</si>
  <si>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</si>
  <si>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</si>
  <si>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</si>
  <si>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</si>
  <si>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</si>
  <si>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</si>
  <si>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</si>
  <si>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</si>
  <si>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</si>
  <si>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</si>
  <si>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</si>
  <si>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</si>
  <si>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</si>
  <si>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</si>
  <si>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</si>
  <si>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</si>
  <si>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</si>
  <si>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</si>
  <si>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</si>
  <si>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</si>
  <si>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</si>
  <si>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</si>
  <si>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</si>
  <si>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</si>
  <si>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</si>
  <si>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</si>
  <si>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</si>
  <si>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</si>
  <si>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</si>
  <si>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</si>
  <si>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</si>
  <si>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</si>
  <si>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</si>
  <si>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</si>
  <si>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</si>
  <si>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</si>
  <si>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</si>
  <si>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</si>
  <si>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</si>
  <si>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</si>
  <si>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</si>
  <si>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</si>
  <si>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</si>
  <si>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</si>
  <si>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</si>
  <si>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</si>
  <si>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</si>
  <si>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</si>
  <si>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</si>
  <si>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</si>
  <si>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</si>
  <si>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</si>
  <si>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</si>
  <si>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</si>
  <si>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</si>
  <si>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</si>
  <si>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</si>
  <si>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</si>
  <si>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</si>
  <si>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</si>
  <si>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</si>
  <si>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</si>
  <si>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</si>
  <si>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</si>
  <si>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</si>
  <si>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</si>
  <si>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</si>
  <si>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</si>
  <si>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</si>
  <si>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</si>
  <si>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</si>
  <si>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</si>
  <si>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</si>
  <si>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</si>
  <si>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</si>
  <si>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</si>
  <si>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</si>
  <si>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</si>
  <si>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</si>
  <si>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</si>
  <si>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</si>
  <si>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</si>
  <si>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</si>
  <si>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</si>
  <si>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</si>
  <si>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</si>
  <si>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</si>
  <si>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</si>
  <si>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</si>
  <si>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</si>
  <si>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</si>
  <si>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</si>
  <si>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</si>
  <si>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</si>
  <si>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</si>
  <si>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</si>
  <si>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</si>
  <si>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</si>
  <si>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</si>
  <si>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</si>
  <si>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</si>
  <si>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</si>
  <si>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</si>
  <si>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</si>
  <si>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</si>
  <si>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</si>
  <si>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</si>
  <si>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</si>
  <si>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</si>
  <si>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</si>
  <si>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</si>
  <si>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</si>
  <si>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</si>
  <si>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</si>
  <si>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</si>
  <si>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</si>
  <si>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</si>
  <si>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 xml:space="preserve"> Ръководител:</t>
  </si>
  <si>
    <t>неконсолидиран</t>
  </si>
  <si>
    <t>(Дамян Дамянов)</t>
  </si>
  <si>
    <t xml:space="preserve">   (Дамян Дамянов)</t>
  </si>
  <si>
    <t>(Росица Тодорова)</t>
  </si>
  <si>
    <t>към 31.12.2011 година</t>
  </si>
  <si>
    <t>Дата на съставяне: 28.03.2012 г.</t>
  </si>
  <si>
    <t>28.03.2012 г.</t>
  </si>
  <si>
    <t xml:space="preserve">Дата на съставяне: 28.03.2012 г.                                      </t>
  </si>
  <si>
    <t>Дата на съставяне: 28.03.2012 година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</si>
</sst>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82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860</v>
      </c>
      <c r="F3" s="217" t="s">
        <v>2</v>
      </c>
      <c r="G3" s="172"/>
      <c r="H3" s="460">
        <v>130786407</v>
      </c>
    </row>
    <row r="4" spans="1:8" ht="15">
      <c r="A4" s="576" t="s">
        <v>3</v>
      </c>
      <c r="B4" s="582"/>
      <c r="C4" s="582"/>
      <c r="D4" s="582"/>
      <c r="E4" s="460" t="s">
        <v>862</v>
      </c>
      <c r="F4" s="578" t="s">
        <v>4</v>
      </c>
      <c r="G4" s="579"/>
      <c r="H4" s="460"/>
    </row>
    <row r="5" spans="1:8" ht="15">
      <c r="A5" s="576" t="s">
        <v>5</v>
      </c>
      <c r="B5" s="577"/>
      <c r="C5" s="577"/>
      <c r="D5" s="577"/>
      <c r="E5" s="503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27</v>
      </c>
      <c r="D13" s="151">
        <v>153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</v>
      </c>
      <c r="D15" s="151">
        <v>15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44</v>
      </c>
      <c r="D19" s="155">
        <f>SUM(D11:D18)</f>
        <v>183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3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-9114</v>
      </c>
      <c r="H27" s="154">
        <f>SUM(H28:H30)</f>
        <v>-8398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-9114</v>
      </c>
      <c r="H29" s="316">
        <v>-8398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-331</v>
      </c>
      <c r="H32" s="316">
        <v>-716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-9445</v>
      </c>
      <c r="H33" s="154">
        <f>H27+H31+H32</f>
        <v>-9114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-2445</v>
      </c>
      <c r="H36" s="154">
        <f>H25+H17+H33</f>
        <v>-2114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51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128</v>
      </c>
      <c r="D54" s="151">
        <v>252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175</v>
      </c>
      <c r="D55" s="155">
        <f>D19+D20+D21+D27+D32+D45+D51+D53+D54</f>
        <v>493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103</v>
      </c>
      <c r="D58" s="151">
        <v>119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2998</v>
      </c>
      <c r="H61" s="154">
        <f>SUM(H62:H68)</f>
        <v>3339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2972</v>
      </c>
      <c r="H62" s="152">
        <v>2826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103</v>
      </c>
      <c r="D64" s="155">
        <f>SUM(D58:D63)</f>
        <v>119</v>
      </c>
      <c r="E64" s="237" t="s">
        <v>200</v>
      </c>
      <c r="F64" s="242" t="s">
        <v>201</v>
      </c>
      <c r="G64" s="152">
        <v>16</v>
      </c>
      <c r="H64" s="152">
        <v>494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</v>
      </c>
      <c r="H66" s="152">
        <v>19</v>
      </c>
    </row>
    <row r="67" spans="1:8" ht="15">
      <c r="A67" s="235" t="s">
        <v>207</v>
      </c>
      <c r="B67" s="241" t="s">
        <v>208</v>
      </c>
      <c r="C67" s="151">
        <v>87</v>
      </c>
      <c r="D67" s="151">
        <v>218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f>2+6+45</f>
        <v>53</v>
      </c>
      <c r="D68" s="151">
        <v>217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126</v>
      </c>
      <c r="H69" s="152">
        <v>119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3124</v>
      </c>
      <c r="H71" s="161">
        <f>H59+H60+H61+H69+H70</f>
        <v>3531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93</v>
      </c>
      <c r="D74" s="151">
        <v>43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236</v>
      </c>
      <c r="D75" s="155">
        <f>SUM(D67:D74)</f>
        <v>496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3124</v>
      </c>
      <c r="H79" s="162">
        <f>H71+H74+H75+H76</f>
        <v>3567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f>144+21</f>
        <v>165</v>
      </c>
      <c r="D89" s="151">
        <v>345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165</v>
      </c>
      <c r="D91" s="155">
        <f>SUM(D87:D90)</f>
        <v>345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504</v>
      </c>
      <c r="D93" s="155">
        <f>D64+D75+D84+D91+D92</f>
        <v>960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679</v>
      </c>
      <c r="D94" s="164">
        <f>D93+D55</f>
        <v>1453</v>
      </c>
      <c r="E94" s="449" t="s">
        <v>270</v>
      </c>
      <c r="F94" s="289" t="s">
        <v>271</v>
      </c>
      <c r="G94" s="165">
        <f>G36+G39+G55+G79</f>
        <v>679</v>
      </c>
      <c r="H94" s="165">
        <f>H36+H39+H55+H79</f>
        <v>1453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0" t="s">
        <v>854</v>
      </c>
      <c r="D100" s="581"/>
      <c r="E100" s="581"/>
    </row>
    <row r="101" ht="15">
      <c r="D101" s="1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90" zoomScaleNormal="90" zoomScalePageLayoutView="0" workbookViewId="0" topLeftCell="A25">
      <selection activeCell="B48" sqref="B4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5" t="str">
        <f>'справка №1-БАЛАНС '!E3</f>
        <v>Транскарт АД</v>
      </c>
      <c r="C2" s="585"/>
      <c r="D2" s="585"/>
      <c r="E2" s="585"/>
      <c r="F2" s="587" t="s">
        <v>2</v>
      </c>
      <c r="G2" s="587"/>
      <c r="H2" s="524">
        <f>'справка №1-БАЛАНС '!H3</f>
        <v>130786407</v>
      </c>
    </row>
    <row r="3" spans="1:8" ht="15">
      <c r="A3" s="466" t="s">
        <v>275</v>
      </c>
      <c r="B3" s="585" t="str">
        <f>'справка №1-БАЛАНС '!E4</f>
        <v>неконсолидиран</v>
      </c>
      <c r="C3" s="585"/>
      <c r="D3" s="585"/>
      <c r="E3" s="585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6" t="str">
        <f>'справка №1-БАЛАНС '!E5</f>
        <v>към 31.12.2011 година</v>
      </c>
      <c r="C4" s="586"/>
      <c r="D4" s="58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</v>
      </c>
      <c r="D9" s="46">
        <v>18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159</v>
      </c>
      <c r="D10" s="46">
        <v>462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143</v>
      </c>
      <c r="D11" s="46">
        <v>350</v>
      </c>
      <c r="E11" s="300" t="s">
        <v>293</v>
      </c>
      <c r="F11" s="547" t="s">
        <v>294</v>
      </c>
      <c r="G11" s="548">
        <v>41</v>
      </c>
      <c r="H11" s="548">
        <v>358</v>
      </c>
    </row>
    <row r="12" spans="1:8" ht="12">
      <c r="A12" s="298" t="s">
        <v>295</v>
      </c>
      <c r="B12" s="299" t="s">
        <v>296</v>
      </c>
      <c r="C12" s="46">
        <v>94</v>
      </c>
      <c r="D12" s="46">
        <v>222</v>
      </c>
      <c r="E12" s="300" t="s">
        <v>78</v>
      </c>
      <c r="F12" s="547" t="s">
        <v>297</v>
      </c>
      <c r="G12" s="548">
        <v>367</v>
      </c>
      <c r="H12" s="548">
        <v>117</v>
      </c>
    </row>
    <row r="13" spans="1:18" ht="12">
      <c r="A13" s="298" t="s">
        <v>298</v>
      </c>
      <c r="B13" s="299" t="s">
        <v>299</v>
      </c>
      <c r="C13" s="46">
        <v>6</v>
      </c>
      <c r="D13" s="46">
        <v>40</v>
      </c>
      <c r="E13" s="301" t="s">
        <v>51</v>
      </c>
      <c r="F13" s="549" t="s">
        <v>300</v>
      </c>
      <c r="G13" s="546">
        <f>SUM(G9:G12)</f>
        <v>408</v>
      </c>
      <c r="H13" s="546">
        <f>SUM(H9:H12)</f>
        <v>475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>
        <v>69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149</v>
      </c>
      <c r="D16" s="47">
        <v>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9</v>
      </c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554</v>
      </c>
      <c r="D19" s="49">
        <f>SUM(D9:D15)+D16</f>
        <v>1165</v>
      </c>
      <c r="E19" s="304" t="s">
        <v>317</v>
      </c>
      <c r="F19" s="550" t="s">
        <v>318</v>
      </c>
      <c r="G19" s="548">
        <v>1</v>
      </c>
      <c r="H19" s="548">
        <v>1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60</v>
      </c>
      <c r="D22" s="46">
        <v>54</v>
      </c>
      <c r="E22" s="304" t="s">
        <v>326</v>
      </c>
      <c r="F22" s="550" t="s">
        <v>327</v>
      </c>
      <c r="G22" s="548">
        <v>1</v>
      </c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2</v>
      </c>
      <c r="H24" s="546">
        <f>SUM(H19:H23)</f>
        <v>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</v>
      </c>
      <c r="D25" s="46">
        <v>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63</v>
      </c>
      <c r="D26" s="49">
        <f>SUM(D22:D25)</f>
        <v>61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617</v>
      </c>
      <c r="D28" s="50">
        <f>D26+D19</f>
        <v>1226</v>
      </c>
      <c r="E28" s="127" t="s">
        <v>339</v>
      </c>
      <c r="F28" s="552" t="s">
        <v>340</v>
      </c>
      <c r="G28" s="546">
        <f>G13+G15+G24</f>
        <v>410</v>
      </c>
      <c r="H28" s="546">
        <f>H13+H15+H24</f>
        <v>476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207</v>
      </c>
      <c r="H30" s="53">
        <f>IF((D28-H28)&gt;0,D28-H28,0)</f>
        <v>750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617</v>
      </c>
      <c r="D33" s="49">
        <f>D28+D31+D32</f>
        <v>1226</v>
      </c>
      <c r="E33" s="127" t="s">
        <v>353</v>
      </c>
      <c r="F33" s="552" t="s">
        <v>354</v>
      </c>
      <c r="G33" s="53">
        <f>G32+G31+G28</f>
        <v>410</v>
      </c>
      <c r="H33" s="53">
        <f>H32+H31+H28</f>
        <v>476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207</v>
      </c>
      <c r="H34" s="546">
        <f>IF((D33-H33)&gt;0,D33-H33,0)</f>
        <v>750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-34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-34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207</v>
      </c>
      <c r="H39" s="557">
        <f>IF(H34&gt;0,IF(D35+H34&lt;0,0,D35+H34),IF(D34-D35&lt;0,D35-D34,0))</f>
        <v>716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207</v>
      </c>
      <c r="H41" s="52">
        <f>IF(D39=0,IF(H39-H40&gt;0,H39-H40+D40,0),IF(D39-D40&lt;0,D40-D39+H40,0))</f>
        <v>716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617</v>
      </c>
      <c r="D42" s="53">
        <f>D33+D35+D39</f>
        <v>1192</v>
      </c>
      <c r="E42" s="128" t="s">
        <v>380</v>
      </c>
      <c r="F42" s="129" t="s">
        <v>381</v>
      </c>
      <c r="G42" s="53">
        <f>G39+G33</f>
        <v>617</v>
      </c>
      <c r="H42" s="53">
        <f>H39+H33</f>
        <v>1192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575" t="s">
        <v>868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865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22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31.12.2011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70</v>
      </c>
      <c r="D10" s="54">
        <v>244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-123</v>
      </c>
      <c r="D11" s="54">
        <v>-163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-90</v>
      </c>
      <c r="D13" s="54">
        <v>-244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22</v>
      </c>
      <c r="D14" s="54">
        <v>-19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111</v>
      </c>
      <c r="D19" s="54">
        <v>-22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</v>
      </c>
      <c r="D20" s="55">
        <f>SUM(D10:D19)</f>
        <v>-204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51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12</v>
      </c>
      <c r="D36" s="54">
        <v>156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</v>
      </c>
      <c r="D41" s="54">
        <v>-3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</v>
      </c>
      <c r="D42" s="55">
        <f>SUM(D34:D41)</f>
        <v>153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165</v>
      </c>
      <c r="D47" s="56">
        <v>345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9"/>
      <c r="D52" s="589"/>
      <c r="G52" s="133"/>
      <c r="H52" s="133"/>
    </row>
    <row r="53" spans="1:8" ht="12">
      <c r="A53" s="318"/>
      <c r="B53" s="318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8" sqref="A3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 '!E3</f>
        <v>Транскарт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2" t="str">
        <f>'справка №1-БАЛАНС 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 '!E5</f>
        <v>към 31.12.2011 година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-9114</v>
      </c>
      <c r="K11" s="60"/>
      <c r="L11" s="344">
        <f>SUM(C11:K11)</f>
        <v>-2114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-9114</v>
      </c>
      <c r="K15" s="61">
        <f t="shared" si="2"/>
        <v>0</v>
      </c>
      <c r="L15" s="344">
        <f t="shared" si="1"/>
        <v>-2114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-331</v>
      </c>
      <c r="K16" s="60"/>
      <c r="L16" s="344">
        <f t="shared" si="1"/>
        <v>-331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-9445</v>
      </c>
      <c r="K29" s="59">
        <f t="shared" si="6"/>
        <v>0</v>
      </c>
      <c r="L29" s="344">
        <f t="shared" si="1"/>
        <v>-2445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-9445</v>
      </c>
      <c r="K32" s="59">
        <f t="shared" si="7"/>
        <v>0</v>
      </c>
      <c r="L32" s="344">
        <f t="shared" si="1"/>
        <v>-2445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869</v>
      </c>
      <c r="B38" s="19"/>
      <c r="C38" s="15"/>
      <c r="D38" s="591" t="s">
        <v>818</v>
      </c>
      <c r="E38" s="591"/>
      <c r="F38" s="14"/>
      <c r="G38" s="14"/>
      <c r="H38" s="14"/>
      <c r="I38" s="14"/>
      <c r="J38" s="15" t="s">
        <v>861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 t="s">
        <v>865</v>
      </c>
      <c r="F39" s="536"/>
      <c r="G39" s="536"/>
      <c r="H39" s="536"/>
      <c r="I39" s="536"/>
      <c r="J39" s="536"/>
      <c r="K39" s="536" t="s">
        <v>863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22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 '!E3</f>
        <v>Транскарт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 '!E5</f>
        <v>към 31.12.2011 година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464</v>
      </c>
      <c r="B5" s="603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4"/>
      <c r="B6" s="605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5984</v>
      </c>
      <c r="E11" s="189">
        <v>1</v>
      </c>
      <c r="F11" s="189">
        <v>7</v>
      </c>
      <c r="G11" s="74">
        <f t="shared" si="2"/>
        <v>5978</v>
      </c>
      <c r="H11" s="65"/>
      <c r="I11" s="65"/>
      <c r="J11" s="74">
        <f t="shared" si="3"/>
        <v>5978</v>
      </c>
      <c r="K11" s="65">
        <v>5831</v>
      </c>
      <c r="L11" s="65">
        <v>126</v>
      </c>
      <c r="M11" s="65">
        <v>6</v>
      </c>
      <c r="N11" s="74">
        <f t="shared" si="4"/>
        <v>5951</v>
      </c>
      <c r="O11" s="65"/>
      <c r="P11" s="65"/>
      <c r="Q11" s="74">
        <f t="shared" si="0"/>
        <v>5951</v>
      </c>
      <c r="R11" s="74">
        <f t="shared" si="1"/>
        <v>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28</v>
      </c>
      <c r="E13" s="189"/>
      <c r="F13" s="189"/>
      <c r="G13" s="74">
        <f t="shared" si="2"/>
        <v>28</v>
      </c>
      <c r="H13" s="65"/>
      <c r="I13" s="65"/>
      <c r="J13" s="74">
        <f t="shared" si="3"/>
        <v>28</v>
      </c>
      <c r="K13" s="65">
        <v>13</v>
      </c>
      <c r="L13" s="65">
        <v>5</v>
      </c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113</v>
      </c>
      <c r="E14" s="189"/>
      <c r="F14" s="189"/>
      <c r="G14" s="74">
        <f t="shared" si="2"/>
        <v>113</v>
      </c>
      <c r="H14" s="65"/>
      <c r="I14" s="65"/>
      <c r="J14" s="74">
        <f t="shared" si="3"/>
        <v>113</v>
      </c>
      <c r="K14" s="65">
        <v>98</v>
      </c>
      <c r="L14" s="65">
        <v>8</v>
      </c>
      <c r="M14" s="65"/>
      <c r="N14" s="74">
        <f t="shared" si="4"/>
        <v>106</v>
      </c>
      <c r="O14" s="65"/>
      <c r="P14" s="65"/>
      <c r="Q14" s="74">
        <f t="shared" si="0"/>
        <v>106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6125</v>
      </c>
      <c r="E17" s="194">
        <f>SUM(E9:E16)</f>
        <v>1</v>
      </c>
      <c r="F17" s="194">
        <f>SUM(F9:F16)</f>
        <v>7</v>
      </c>
      <c r="G17" s="74">
        <f t="shared" si="2"/>
        <v>6119</v>
      </c>
      <c r="H17" s="75">
        <f>SUM(H9:H16)</f>
        <v>0</v>
      </c>
      <c r="I17" s="75">
        <f>SUM(I9:I16)</f>
        <v>0</v>
      </c>
      <c r="J17" s="74">
        <f t="shared" si="3"/>
        <v>6119</v>
      </c>
      <c r="K17" s="75">
        <f>SUM(K9:K16)</f>
        <v>5942</v>
      </c>
      <c r="L17" s="75">
        <f>SUM(L9:L16)</f>
        <v>139</v>
      </c>
      <c r="M17" s="75">
        <f>SUM(M9:M16)</f>
        <v>6</v>
      </c>
      <c r="N17" s="74">
        <f t="shared" si="4"/>
        <v>6075</v>
      </c>
      <c r="O17" s="75">
        <f>SUM(O9:O16)</f>
        <v>0</v>
      </c>
      <c r="P17" s="75">
        <f>SUM(P9:P16)</f>
        <v>0</v>
      </c>
      <c r="Q17" s="74">
        <f t="shared" si="5"/>
        <v>6075</v>
      </c>
      <c r="R17" s="74">
        <f t="shared" si="6"/>
        <v>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98</v>
      </c>
      <c r="L21" s="65">
        <v>2</v>
      </c>
      <c r="M21" s="65"/>
      <c r="N21" s="74">
        <f t="shared" si="4"/>
        <v>100</v>
      </c>
      <c r="O21" s="65"/>
      <c r="P21" s="65"/>
      <c r="Q21" s="74">
        <f t="shared" si="5"/>
        <v>100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781</v>
      </c>
      <c r="L22" s="65">
        <v>2</v>
      </c>
      <c r="M22" s="65"/>
      <c r="N22" s="74">
        <f t="shared" si="4"/>
        <v>783</v>
      </c>
      <c r="O22" s="65"/>
      <c r="P22" s="65"/>
      <c r="Q22" s="74">
        <f t="shared" si="5"/>
        <v>783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879</v>
      </c>
      <c r="L25" s="66">
        <f t="shared" si="7"/>
        <v>4</v>
      </c>
      <c r="M25" s="66">
        <f t="shared" si="7"/>
        <v>0</v>
      </c>
      <c r="N25" s="67">
        <f t="shared" si="4"/>
        <v>883</v>
      </c>
      <c r="O25" s="66">
        <f t="shared" si="7"/>
        <v>0</v>
      </c>
      <c r="P25" s="66">
        <f t="shared" si="7"/>
        <v>0</v>
      </c>
      <c r="Q25" s="67">
        <f t="shared" si="5"/>
        <v>883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7011</v>
      </c>
      <c r="E40" s="438">
        <f>E17+E18+E19+E25+E38+E39</f>
        <v>1</v>
      </c>
      <c r="F40" s="438">
        <f aca="true" t="shared" si="13" ref="F40:R40">F17+F18+F19+F25+F38+F39</f>
        <v>7</v>
      </c>
      <c r="G40" s="438">
        <f t="shared" si="13"/>
        <v>7005</v>
      </c>
      <c r="H40" s="438">
        <f t="shared" si="13"/>
        <v>0</v>
      </c>
      <c r="I40" s="438">
        <f t="shared" si="13"/>
        <v>0</v>
      </c>
      <c r="J40" s="438">
        <f t="shared" si="13"/>
        <v>7005</v>
      </c>
      <c r="K40" s="438">
        <f t="shared" si="13"/>
        <v>6821</v>
      </c>
      <c r="L40" s="438">
        <f t="shared" si="13"/>
        <v>143</v>
      </c>
      <c r="M40" s="438">
        <f t="shared" si="13"/>
        <v>6</v>
      </c>
      <c r="N40" s="438">
        <f t="shared" si="13"/>
        <v>6958</v>
      </c>
      <c r="O40" s="438">
        <f t="shared" si="13"/>
        <v>0</v>
      </c>
      <c r="P40" s="438">
        <f t="shared" si="13"/>
        <v>0</v>
      </c>
      <c r="Q40" s="438">
        <f t="shared" si="13"/>
        <v>6958</v>
      </c>
      <c r="R40" s="438">
        <f t="shared" si="13"/>
        <v>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869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12"/>
      <c r="L44" s="612"/>
      <c r="M44" s="612"/>
      <c r="N44" s="612"/>
      <c r="O44" s="606" t="s">
        <v>780</v>
      </c>
      <c r="P44" s="607"/>
      <c r="Q44" s="607"/>
      <c r="R44" s="60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865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80" zoomScaleNormal="80" zoomScalePageLayoutView="0" workbookViewId="0" topLeftCell="A9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9" t="str">
        <f>'справка №1-БАЛАНС '!E3</f>
        <v>Транскарт АД</v>
      </c>
      <c r="C3" s="620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 '!E5</f>
        <v>към 31.12.2011 година</v>
      </c>
      <c r="C4" s="618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128</v>
      </c>
      <c r="D21" s="108">
        <v>128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87</v>
      </c>
      <c r="D24" s="119">
        <f>SUM(D25:D27)</f>
        <v>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87</v>
      </c>
      <c r="D26" s="108">
        <v>87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53</v>
      </c>
      <c r="D28" s="108">
        <v>53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3</v>
      </c>
      <c r="D35" s="108">
        <v>3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93</v>
      </c>
      <c r="D38" s="105">
        <f>SUM(D39:D42)</f>
        <v>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93</v>
      </c>
      <c r="D42" s="108">
        <v>93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236</v>
      </c>
      <c r="D43" s="104">
        <f>D24+D28+D29+D31+D30+D32+D33+D38</f>
        <v>236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364</v>
      </c>
      <c r="D44" s="103">
        <f>D43+D21+D19+D9</f>
        <v>364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2972</v>
      </c>
      <c r="D71" s="105">
        <f>SUM(D72:D74)</f>
        <v>2972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2972</v>
      </c>
      <c r="D72" s="108">
        <v>2972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16</v>
      </c>
      <c r="D87" s="108">
        <v>16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126</v>
      </c>
      <c r="D95" s="108">
        <v>126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3124</v>
      </c>
      <c r="D96" s="104">
        <f>D85+D80+D75+D71+D95</f>
        <v>3124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3124</v>
      </c>
      <c r="D97" s="104">
        <f>D96+D68+D66</f>
        <v>3124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865</v>
      </c>
      <c r="D110" s="385"/>
      <c r="E110" s="385"/>
      <c r="F110" s="387"/>
    </row>
    <row r="111" spans="1:6" ht="12">
      <c r="A111" s="385"/>
      <c r="B111" s="386"/>
      <c r="C111" s="613" t="s">
        <v>780</v>
      </c>
      <c r="D111" s="613"/>
      <c r="E111" s="613"/>
      <c r="F111" s="613"/>
    </row>
    <row r="112" spans="1:6" ht="12">
      <c r="A112" s="349"/>
      <c r="B112" s="388"/>
      <c r="C112" s="349" t="s">
        <v>863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1" t="str">
        <f>'справка №1-БАЛАНС '!E3</f>
        <v>Транскарт АД</v>
      </c>
      <c r="C4" s="621"/>
      <c r="D4" s="621"/>
      <c r="E4" s="621"/>
      <c r="F4" s="621"/>
      <c r="G4" s="627" t="s">
        <v>2</v>
      </c>
      <c r="H4" s="627"/>
      <c r="I4" s="499">
        <f>'справка №1-БАЛАНС '!H3</f>
        <v>130786407</v>
      </c>
    </row>
    <row r="5" spans="1:9" ht="15">
      <c r="A5" s="500" t="s">
        <v>5</v>
      </c>
      <c r="B5" s="622" t="str">
        <f>'справка №1-БАЛАНС '!E5</f>
        <v>към 31.12.2011 година</v>
      </c>
      <c r="C5" s="622"/>
      <c r="D5" s="622"/>
      <c r="E5" s="622"/>
      <c r="F5" s="622"/>
      <c r="G5" s="625" t="s">
        <v>4</v>
      </c>
      <c r="H5" s="626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867</v>
      </c>
      <c r="B30" s="624"/>
      <c r="C30" s="624"/>
      <c r="D30" s="458" t="s">
        <v>818</v>
      </c>
      <c r="E30" s="623"/>
      <c r="F30" s="623"/>
      <c r="G30" s="623"/>
      <c r="H30" s="420" t="s">
        <v>780</v>
      </c>
      <c r="I30" s="623"/>
      <c r="J30" s="623"/>
    </row>
    <row r="31" spans="1:9" s="519" customFormat="1" ht="12">
      <c r="A31" s="349"/>
      <c r="B31" s="388"/>
      <c r="C31" s="349"/>
      <c r="D31" s="521" t="s">
        <v>865</v>
      </c>
      <c r="E31" s="521"/>
      <c r="F31" s="521"/>
      <c r="G31" s="521"/>
      <c r="H31" s="521" t="s">
        <v>863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2">
      <selection activeCell="C160" sqref="C160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 '!E3</f>
        <v>Транскарт АД</v>
      </c>
      <c r="C5" s="628"/>
      <c r="D5" s="628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9" t="str">
        <f>'справка №1-БАЛАНС '!E5</f>
        <v>към 31.12.2011 година</v>
      </c>
      <c r="C6" s="629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867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865</v>
      </c>
      <c r="D152" s="515"/>
      <c r="E152" s="515" t="s">
        <v>863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Rositza Todorova</cp:lastModifiedBy>
  <cp:lastPrinted>2012-03-27T11:50:56Z</cp:lastPrinted>
  <dcterms:created xsi:type="dcterms:W3CDTF">2000-06-29T12:02:40Z</dcterms:created>
  <dcterms:modified xsi:type="dcterms:W3CDTF">2012-03-27T12:04:26Z</dcterms:modified>
  <cp:category/>
  <cp:version/>
  <cp:contentType/>
  <cp:contentStatus/>
</cp:coreProperties>
</file>