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<sst xmlns="http://schemas.openxmlformats.org/spreadsheetml/2006/main" count="1054" uniqueCount="869">
  <si>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</si>
  <si>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</si>
  <si>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</si>
  <si>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</si>
  <si>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</si>
  <si>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</si>
  <si>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</si>
  <si>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</si>
  <si>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</si>
  <si>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</si>
  <si>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</si>
  <si>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</si>
  <si>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</si>
  <si>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</si>
  <si>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</si>
  <si>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</si>
  <si>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</si>
  <si>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</si>
  <si>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</si>
  <si>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</si>
  <si>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</si>
  <si>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</si>
  <si>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</si>
  <si>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</si>
  <si>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</si>
  <si>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</si>
  <si>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</si>
  <si>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</si>
  <si>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</si>
  <si>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</si>
  <si>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</si>
  <si>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</si>
  <si>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</si>
  <si>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</si>
  <si>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</si>
  <si>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</si>
  <si>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</si>
  <si>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</si>
  <si>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</si>
  <si>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</si>
  <si>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</si>
  <si>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</si>
  <si>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</si>
  <si>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</si>
  <si>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</si>
  <si>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</si>
  <si>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</si>
  <si>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</si>
  <si>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</si>
  <si>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</si>
  <si>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</si>
  <si>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</si>
  <si>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</si>
  <si>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</si>
  <si>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</si>
  <si>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</si>
  <si>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</si>
  <si>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</si>
  <si>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</si>
  <si>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</si>
  <si>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</si>
  <si>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</si>
  <si>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</si>
  <si>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</si>
  <si>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</si>
  <si>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</si>
  <si>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</si>
  <si>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</si>
  <si>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</si>
  <si>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</si>
  <si>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</si>
  <si>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</si>
  <si>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</si>
  <si>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</si>
  <si>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</si>
  <si>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</si>
  <si>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</si>
  <si>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</si>
  <si>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</si>
  <si>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</si>
  <si>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</si>
  <si>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</si>
  <si>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</si>
  <si>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</si>
  <si>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</si>
  <si>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</si>
  <si>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</si>
  <si>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</si>
  <si>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</si>
  <si>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</si>
  <si>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</si>
  <si>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</si>
  <si>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</si>
  <si>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</si>
  <si>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</si>
  <si>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</si>
  <si>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</si>
  <si>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</si>
  <si>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</si>
  <si>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</si>
  <si>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</si>
  <si>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</si>
  <si>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</si>
  <si>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</si>
  <si>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</si>
  <si>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</si>
  <si>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</si>
  <si>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</si>
  <si>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</si>
  <si>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</si>
  <si>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</si>
  <si>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</si>
  <si>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</si>
  <si>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</si>
  <si>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</si>
  <si>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</si>
  <si>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</si>
  <si>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</si>
  <si>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</si>
  <si>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</si>
  <si>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</si>
  <si>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</si>
  <si>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</si>
  <si>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</si>
  <si>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</si>
  <si>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</si>
  <si>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</si>
  <si>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</si>
  <si>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</si>
  <si>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</si>
  <si>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</si>
  <si>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</si>
  <si>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</si>
  <si>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</si>
  <si>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</si>
  <si>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</si>
  <si>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</si>
  <si>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</si>
  <si>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</si>
  <si>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</si>
  <si>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</si>
  <si>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</si>
  <si>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</si>
  <si>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</si>
  <si>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</si>
  <si>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</si>
  <si>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</si>
  <si>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</si>
  <si>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</si>
  <si>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</si>
  <si>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</si>
  <si>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</si>
  <si>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</si>
  <si>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</si>
  <si>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</si>
  <si>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</si>
  <si>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</si>
  <si>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</si>
  <si>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</si>
  <si>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</si>
  <si>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</si>
  <si>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</si>
  <si>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</si>
  <si>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</si>
  <si>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</si>
  <si>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</si>
  <si>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</si>
  <si>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</si>
  <si>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</si>
  <si>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</si>
  <si>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</si>
  <si>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</si>
  <si>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</si>
  <si>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</si>
  <si>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</si>
  <si>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</si>
  <si>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</si>
  <si>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</si>
  <si>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</si>
  <si>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</si>
  <si>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</si>
  <si>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</si>
  <si>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</si>
  <si>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</si>
  <si>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</si>
  <si>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</si>
  <si>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</si>
  <si>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</si>
  <si>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</si>
  <si>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</si>
  <si>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</si>
  <si>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</si>
  <si>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</si>
  <si>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</si>
  <si>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</si>
  <si>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</si>
  <si>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</si>
  <si>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</si>
  <si>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</si>
  <si>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</si>
  <si>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</si>
  <si>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</si>
  <si>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</si>
  <si>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</si>
  <si>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</si>
  <si>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</si>
  <si>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</si>
  <si>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</si>
  <si>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</si>
  <si>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</si>
  <si>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</si>
  <si>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</si>
  <si>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</si>
  <si>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</si>
  <si>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</si>
  <si>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</si>
  <si>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</si>
  <si>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</si>
  <si>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</si>
  <si>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</si>
  <si>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</si>
  <si>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</si>
  <si>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</si>
  <si>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</si>
  <si>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</si>
  <si>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</si>
  <si>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</si>
  <si>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</si>
  <si>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</si>
  <si>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</si>
  <si>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</si>
  <si>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</si>
  <si>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</si>
  <si>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</si>
  <si>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</si>
  <si>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</si>
  <si>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</si>
  <si>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</si>
  <si>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</si>
  <si>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</si>
  <si>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</si>
  <si>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</si>
  <si>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</si>
  <si>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</si>
  <si>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</si>
  <si>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</si>
  <si>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</si>
  <si>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</si>
  <si>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</si>
  <si>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</si>
  <si>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</si>
  <si>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</si>
  <si>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</si>
  <si>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</si>
  <si>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</si>
  <si>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</si>
  <si>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</si>
  <si>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</si>
  <si>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</si>
  <si>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</si>
  <si>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</si>
  <si>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</si>
  <si>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</si>
  <si>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</si>
  <si>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</si>
  <si>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</si>
  <si>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</si>
  <si>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</si>
  <si>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</si>
  <si>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</si>
  <si>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</si>
  <si>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</si>
  <si>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</si>
  <si>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</si>
  <si>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</si>
  <si>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</si>
  <si>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</si>
  <si>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</si>
  <si>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</si>
  <si>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</si>
  <si>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</si>
  <si>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</si>
  <si>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</si>
  <si>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</si>
  <si>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</si>
  <si>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</si>
  <si>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</si>
  <si>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</si>
  <si>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</si>
  <si>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</si>
  <si>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</si>
  <si>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</si>
  <si>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</si>
  <si>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</si>
  <si>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</si>
  <si>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</si>
  <si>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</si>
  <si>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</si>
  <si>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</si>
  <si>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</si>
  <si>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</si>
  <si>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</si>
  <si>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</si>
  <si>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</si>
  <si>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</si>
  <si>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</si>
  <si>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</si>
  <si>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</si>
  <si>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</si>
  <si>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</si>
  <si>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</si>
  <si>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</si>
  <si>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</si>
  <si>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</si>
  <si>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</si>
  <si>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</si>
  <si>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</si>
  <si>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</si>
  <si>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</si>
  <si>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</si>
  <si>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</si>
  <si>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</si>
  <si>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</si>
  <si>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</si>
  <si>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</si>
  <si>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</si>
  <si>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</si>
  <si>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</si>
  <si>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</si>
  <si>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</si>
  <si>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</si>
  <si>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</si>
  <si>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</si>
  <si>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</si>
  <si>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</si>
  <si>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</si>
  <si>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</si>
  <si>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</si>
  <si>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</si>
  <si>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</si>
  <si>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</si>
  <si>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</si>
  <si>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</si>
  <si>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</si>
  <si>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</si>
  <si>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</si>
  <si>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</si>
  <si>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</si>
  <si>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</si>
  <si>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</si>
  <si>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</si>
  <si>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</si>
  <si>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</si>
  <si>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</si>
  <si>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</si>
  <si>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</si>
  <si>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</si>
  <si>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</si>
  <si>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</si>
  <si>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</si>
  <si>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</si>
  <si>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</si>
  <si>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</si>
  <si>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</si>
  <si>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</si>
  <si>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</si>
  <si>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</si>
  <si>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</si>
  <si>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</si>
  <si>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</si>
  <si>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</si>
  <si>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</si>
  <si>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</si>
  <si>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</si>
  <si>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</si>
  <si>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</si>
  <si>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</si>
  <si>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</si>
  <si>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</si>
  <si>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</si>
  <si>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</si>
  <si>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</si>
  <si>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</si>
  <si>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</si>
  <si>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</si>
  <si>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</si>
  <si>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</si>
  <si>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</si>
  <si>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</si>
  <si>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</si>
  <si>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</si>
  <si>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</si>
  <si>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</si>
  <si>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</si>
  <si>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</si>
  <si>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</si>
  <si>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</si>
  <si>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</si>
  <si>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</si>
  <si>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</si>
  <si>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</si>
  <si>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</si>
  <si>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</si>
  <si>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</si>
  <si>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</si>
  <si>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</si>
  <si>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</si>
  <si>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</si>
  <si>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</si>
  <si>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</si>
  <si>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</si>
  <si>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</si>
  <si>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</si>
  <si>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</si>
  <si>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</si>
  <si>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</si>
  <si>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</si>
  <si>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</si>
  <si>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</si>
  <si>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</si>
  <si>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</si>
  <si>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</si>
  <si>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</si>
  <si>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</si>
  <si>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</si>
  <si>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</si>
  <si>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</si>
  <si>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</si>
  <si>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</si>
  <si>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</si>
  <si>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</si>
  <si>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</si>
  <si>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</si>
  <si>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</si>
  <si>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</si>
  <si>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</si>
  <si>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</si>
  <si>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</si>
  <si>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</si>
  <si>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</si>
  <si>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</si>
  <si>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</si>
  <si>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</si>
  <si>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</si>
  <si>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</si>
  <si>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</si>
  <si>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</si>
  <si>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</si>
  <si>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</si>
  <si>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</si>
  <si>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</si>
  <si>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</si>
  <si>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</si>
  <si>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</si>
  <si>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</si>
  <si>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</si>
  <si>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</si>
  <si>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</si>
  <si>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</si>
  <si>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</si>
  <si>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</si>
  <si>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</si>
  <si>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</si>
  <si>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</si>
  <si>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</si>
  <si>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</si>
  <si>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</si>
  <si>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</si>
  <si>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</si>
  <si>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</si>
  <si>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</si>
  <si>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</si>
  <si>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</si>
  <si>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</si>
  <si>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</si>
  <si>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</si>
  <si>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</si>
  <si>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</si>
  <si>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</si>
  <si>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</si>
  <si>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</si>
  <si>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</si>
  <si>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</si>
  <si>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</si>
  <si>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</si>
  <si>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</si>
  <si>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</si>
  <si>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</si>
  <si>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</si>
  <si>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</si>
  <si>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</si>
  <si>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</si>
  <si>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</si>
  <si>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</si>
  <si>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</si>
  <si>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</si>
  <si>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</si>
  <si>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</si>
  <si>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</si>
  <si>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</si>
  <si>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</si>
  <si>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</si>
  <si>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</si>
  <si>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</si>
  <si>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</si>
  <si>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</si>
  <si>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</si>
  <si>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</si>
  <si>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</si>
  <si>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</si>
  <si>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</si>
  <si>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</si>
  <si>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</si>
  <si>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</si>
  <si>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</si>
  <si>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</si>
  <si>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</si>
  <si>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</si>
  <si>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</si>
  <si>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</si>
  <si>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</si>
  <si>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</si>
  <si>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</si>
  <si>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</si>
  <si>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</si>
  <si>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</si>
  <si>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</si>
  <si>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</si>
  <si>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</si>
  <si>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</si>
  <si>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</si>
  <si>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</si>
  <si>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</si>
  <si>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</si>
  <si>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</si>
  <si>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</si>
  <si>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</si>
  <si>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</si>
  <si>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</si>
  <si>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</si>
  <si>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</si>
  <si>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</si>
  <si>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</si>
  <si>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</si>
  <si>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</si>
  <si>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</si>
  <si>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</si>
  <si>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</si>
  <si>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</si>
  <si>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</si>
  <si>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</si>
  <si>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</si>
  <si>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</si>
  <si>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</si>
  <si>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</si>
  <si>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</si>
  <si>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</si>
  <si>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</si>
  <si>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</si>
  <si>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</si>
  <si>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</si>
  <si>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</si>
  <si>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</si>
  <si>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</si>
  <si>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</si>
  <si>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</si>
  <si>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</si>
  <si>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</si>
  <si>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</si>
  <si>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</si>
  <si>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</si>
  <si>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</si>
  <si>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</si>
  <si>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</si>
  <si>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</si>
  <si>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</si>
  <si>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</si>
  <si>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</si>
  <si>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</si>
  <si>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</si>
  <si>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</si>
  <si>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</si>
  <si>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</si>
  <si>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</si>
  <si>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</si>
  <si>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</si>
  <si>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</si>
  <si>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</si>
  <si>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</si>
  <si>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</si>
  <si>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</si>
  <si>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</si>
  <si>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</si>
  <si>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</si>
  <si>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</si>
  <si>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</si>
  <si>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</si>
  <si>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</si>
  <si>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</si>
  <si>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</si>
  <si>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</si>
  <si>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</si>
  <si>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</si>
  <si>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</si>
  <si>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</si>
  <si>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</si>
  <si>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</si>
  <si>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</si>
  <si>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</si>
  <si>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</si>
  <si>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</si>
  <si>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</si>
  <si>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</si>
  <si>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</si>
  <si>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</si>
  <si>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</si>
  <si>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</si>
  <si>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</si>
  <si>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</si>
  <si>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</si>
  <si>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</si>
  <si>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</si>
  <si>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</si>
  <si>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</si>
  <si>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</si>
  <si>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</si>
  <si>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</si>
  <si>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</si>
  <si>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</si>
  <si>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</si>
  <si>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</si>
  <si>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</si>
  <si>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</si>
  <si>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</si>
  <si>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</si>
  <si>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</si>
  <si>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</si>
  <si>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</si>
  <si>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</si>
  <si>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</si>
  <si>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</si>
  <si>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</si>
  <si>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</si>
  <si>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</si>
  <si>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</si>
  <si>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</si>
  <si>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</si>
  <si>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</si>
  <si>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</si>
  <si>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</si>
  <si>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</si>
  <si>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</si>
  <si>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</si>
  <si>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</si>
  <si>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</si>
  <si>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</si>
  <si>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</si>
  <si>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</si>
  <si>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</si>
  <si>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</si>
  <si>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</si>
  <si>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</si>
  <si>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</si>
  <si>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</si>
  <si>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</si>
  <si>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</si>
  <si>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</si>
  <si>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</si>
  <si>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</si>
  <si>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</si>
  <si>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</si>
  <si>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</si>
  <si>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</si>
  <si>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</si>
  <si>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</si>
  <si>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</si>
  <si>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</si>
  <si>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</si>
  <si>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</si>
  <si>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</si>
  <si>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</si>
  <si>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</si>
  <si>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</si>
  <si>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</si>
  <si>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</si>
  <si>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</si>
  <si>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</si>
  <si>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</si>
  <si>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</si>
  <si>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</si>
  <si>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</si>
  <si>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</si>
  <si>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</si>
  <si>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</si>
  <si>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</si>
  <si>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</si>
  <si>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</si>
  <si>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</si>
  <si>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</si>
  <si>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</si>
  <si>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</si>
  <si>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</si>
  <si>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</si>
  <si>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</si>
  <si>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</si>
  <si>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</si>
  <si>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</si>
  <si>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</si>
  <si>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</si>
  <si>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</si>
  <si>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</si>
  <si>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</si>
  <si>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</si>
  <si>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</si>
  <si>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</si>
  <si>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</si>
  <si>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</si>
  <si>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</si>
  <si>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</si>
  <si>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</si>
  <si>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</si>
  <si>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</si>
  <si>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</si>
  <si>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</si>
  <si>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</si>
  <si>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</si>
  <si>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</si>
  <si>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</si>
  <si>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</si>
  <si>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</si>
  <si>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</si>
  <si>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</si>
  <si>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</si>
  <si>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</si>
  <si>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</si>
  <si>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</si>
  <si>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</si>
  <si>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</si>
  <si>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</si>
  <si>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</si>
  <si>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</si>
  <si>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</si>
  <si>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</si>
  <si>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</si>
  <si>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</si>
  <si>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</si>
  <si>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</si>
  <si>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</si>
  <si>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</si>
  <si>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</si>
  <si>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</si>
  <si>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</si>
  <si>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</si>
  <si>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</si>
  <si>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</si>
  <si>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</si>
  <si>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</si>
  <si>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</si>
  <si>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</si>
  <si>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</si>
  <si>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</si>
  <si>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</si>
  <si>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</si>
  <si>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</si>
  <si>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</si>
  <si>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</si>
  <si>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</si>
  <si>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</si>
  <si>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</si>
  <si>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</si>
  <si>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</si>
  <si>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</si>
  <si>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</si>
  <si>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</si>
  <si>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</si>
  <si>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</si>
  <si>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</si>
  <si>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</si>
  <si>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</si>
  <si>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</si>
  <si>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</si>
  <si>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</si>
  <si>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</si>
  <si>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</si>
  <si>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</si>
  <si>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</si>
  <si>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</si>
  <si>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</si>
  <si>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</si>
  <si>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</si>
  <si>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</si>
  <si>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</si>
  <si>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</si>
  <si>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</si>
  <si>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</si>
  <si>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</si>
  <si>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</si>
  <si>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</si>
  <si>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</si>
  <si>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</si>
  <si>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</si>
  <si>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</si>
  <si>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</si>
  <si>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</si>
  <si>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</si>
  <si>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</si>
  <si>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</si>
  <si>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</si>
  <si>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</si>
  <si>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</si>
  <si>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</si>
  <si>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</si>
  <si>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</si>
  <si>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</si>
  <si>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</si>
  <si>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</si>
  <si>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</si>
  <si>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</si>
  <si>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</si>
  <si>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</si>
  <si>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</si>
  <si>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</si>
  <si>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</si>
  <si>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</si>
  <si>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</si>
  <si>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</si>
  <si>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</si>
  <si>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</si>
  <si>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</si>
  <si>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</si>
  <si>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</si>
  <si>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</si>
  <si>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</si>
  <si>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</si>
  <si>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</si>
  <si>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</si>
  <si>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</si>
  <si>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</si>
  <si>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</si>
  <si>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</si>
  <si>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</si>
  <si>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</si>
  <si>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</si>
  <si>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</si>
  <si>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</si>
  <si>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</si>
  <si>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</si>
  <si>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</si>
  <si>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</si>
  <si>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</si>
  <si>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</si>
  <si>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</si>
  <si>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</si>
  <si>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</si>
  <si>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</si>
  <si>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</si>
  <si>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</si>
  <si>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</si>
  <si>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</si>
  <si>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</si>
  <si>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</si>
  <si>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</si>
  <si>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</si>
  <si>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</si>
  <si>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</si>
  <si>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</si>
  <si>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</si>
  <si>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</si>
  <si>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29.07.2008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</si>
</sst>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B55">
      <selection activeCell="G65" sqref="G6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814189907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>
        <v>39629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2340</v>
      </c>
    </row>
    <row r="12" spans="1:8" ht="15">
      <c r="A12" s="235" t="s">
        <v>24</v>
      </c>
      <c r="B12" s="241" t="s">
        <v>25</v>
      </c>
      <c r="C12" s="151">
        <v>17</v>
      </c>
      <c r="D12" s="151">
        <v>17</v>
      </c>
      <c r="E12" s="237" t="s">
        <v>26</v>
      </c>
      <c r="F12" s="242" t="s">
        <v>27</v>
      </c>
      <c r="G12" s="153">
        <v>2340</v>
      </c>
      <c r="H12" s="153">
        <v>2340</v>
      </c>
    </row>
    <row r="13" spans="1:8" ht="15">
      <c r="A13" s="235" t="s">
        <v>28</v>
      </c>
      <c r="B13" s="241" t="s">
        <v>29</v>
      </c>
      <c r="C13" s="151">
        <v>27</v>
      </c>
      <c r="D13" s="151">
        <f>39</f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28</v>
      </c>
      <c r="D14" s="151">
        <v>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56</v>
      </c>
      <c r="D15" s="151">
        <v>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13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2340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</v>
      </c>
      <c r="D18" s="151">
        <f>21</f>
        <v>21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154</v>
      </c>
      <c r="D19" s="155">
        <f>SUM(D11:D18)</f>
        <v>194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9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58</v>
      </c>
      <c r="D26" s="151">
        <v>66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65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426</v>
      </c>
      <c r="H27" s="154">
        <f>SUM(H28:H30)</f>
        <v>403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456</v>
      </c>
      <c r="H28" s="152">
        <v>433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</v>
      </c>
      <c r="H31" s="152">
        <v>23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460</v>
      </c>
      <c r="H33" s="154">
        <f>H27+H31+H32</f>
        <v>426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6</v>
      </c>
      <c r="D34" s="155">
        <f>SUM(D35:D38)</f>
        <v>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</v>
      </c>
      <c r="D35" s="151">
        <v>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4087</v>
      </c>
      <c r="H36" s="154">
        <f>H25+H17+H33</f>
        <v>4053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6</v>
      </c>
      <c r="D45" s="155">
        <f>D34+D39+D44</f>
        <v>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</v>
      </c>
      <c r="D55" s="155">
        <f>D19+D20+D21+D27+D32+D45+D51+D53+D54</f>
        <v>277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</v>
      </c>
      <c r="D58" s="151">
        <v>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167</v>
      </c>
      <c r="D60" s="151">
        <v>153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796</v>
      </c>
      <c r="H61" s="154">
        <f>SUM(H62:H68)</f>
        <v>665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514-97</f>
        <v>417</v>
      </c>
      <c r="H62" s="152">
        <v>360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183</v>
      </c>
      <c r="D64" s="155">
        <f>SUM(D58:D63)</f>
        <v>169</v>
      </c>
      <c r="E64" s="237" t="s">
        <v>200</v>
      </c>
      <c r="F64" s="242" t="s">
        <v>201</v>
      </c>
      <c r="G64" s="152">
        <f>62+97</f>
        <v>159</v>
      </c>
      <c r="H64" s="152">
        <v>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43</v>
      </c>
    </row>
    <row r="67" spans="1:8" ht="15">
      <c r="A67" s="235" t="s">
        <v>207</v>
      </c>
      <c r="B67" s="241" t="s">
        <v>208</v>
      </c>
      <c r="C67" s="151">
        <v>2767</v>
      </c>
      <c r="D67" s="151">
        <v>2596</v>
      </c>
      <c r="E67" s="237" t="s">
        <v>209</v>
      </c>
      <c r="F67" s="242" t="s">
        <v>210</v>
      </c>
      <c r="G67" s="152">
        <v>29</v>
      </c>
      <c r="H67" s="152">
        <v>21</v>
      </c>
    </row>
    <row r="68" spans="1:8" ht="15">
      <c r="A68" s="235" t="s">
        <v>211</v>
      </c>
      <c r="B68" s="241" t="s">
        <v>212</v>
      </c>
      <c r="C68" s="151">
        <v>677</v>
      </c>
      <c r="D68" s="151">
        <v>680</v>
      </c>
      <c r="E68" s="237" t="s">
        <v>213</v>
      </c>
      <c r="F68" s="242" t="s">
        <v>214</v>
      </c>
      <c r="G68" s="152">
        <v>126</v>
      </c>
      <c r="H68" s="152">
        <v>146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201+2</f>
        <v>203</v>
      </c>
      <c r="H69" s="152">
        <v>218</v>
      </c>
    </row>
    <row r="70" spans="1:8" ht="15">
      <c r="A70" s="235" t="s">
        <v>218</v>
      </c>
      <c r="B70" s="241" t="s">
        <v>219</v>
      </c>
      <c r="C70" s="151">
        <f>920-37</f>
        <v>883</v>
      </c>
      <c r="D70" s="151">
        <f>1554+55-51-672</f>
        <v>886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</v>
      </c>
      <c r="D71" s="151">
        <v>15</v>
      </c>
      <c r="E71" s="253" t="s">
        <v>46</v>
      </c>
      <c r="F71" s="273" t="s">
        <v>224</v>
      </c>
      <c r="G71" s="161">
        <f>G59+G60+G61+G69+G70</f>
        <v>999</v>
      </c>
      <c r="H71" s="161">
        <f>H59+H60+H61+H69+H70</f>
        <v>883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226</v>
      </c>
      <c r="D74" s="151">
        <v>201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4568</v>
      </c>
      <c r="D75" s="155">
        <f>SUM(D67:D74)</f>
        <v>4378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999</v>
      </c>
      <c r="H79" s="162">
        <f>H71+H74+H75+H76</f>
        <v>883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91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91</v>
      </c>
      <c r="D84" s="155">
        <f>D83+D82+D78</f>
        <v>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15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4859</v>
      </c>
      <c r="D93" s="155">
        <f>D64+D75+D84+D91+D92</f>
        <v>4659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5086</v>
      </c>
      <c r="D94" s="164">
        <f>D93+D55</f>
        <v>4936</v>
      </c>
      <c r="E94" s="449" t="s">
        <v>270</v>
      </c>
      <c r="F94" s="289" t="s">
        <v>271</v>
      </c>
      <c r="G94" s="165">
        <f>G36+G39+G55+G79</f>
        <v>5086</v>
      </c>
      <c r="H94" s="165">
        <f>H36+H39+H55+H79</f>
        <v>4936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9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КОРПОРАЦИЯ "УНИМАШ" АД - гр. ПЛОВДИВ</v>
      </c>
      <c r="C2" s="589"/>
      <c r="D2" s="589"/>
      <c r="E2" s="589"/>
      <c r="F2" s="576" t="s">
        <v>2</v>
      </c>
      <c r="G2" s="576"/>
      <c r="H2" s="526">
        <f>'справка №1-БАЛАНС'!H3</f>
        <v>814189907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39629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43</v>
      </c>
      <c r="D9" s="46">
        <v>51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94</v>
      </c>
      <c r="D10" s="46">
        <v>167</v>
      </c>
      <c r="E10" s="298" t="s">
        <v>289</v>
      </c>
      <c r="F10" s="549" t="s">
        <v>290</v>
      </c>
      <c r="G10" s="550">
        <v>70</v>
      </c>
      <c r="H10" s="550"/>
    </row>
    <row r="11" spans="1:8" ht="12">
      <c r="A11" s="298" t="s">
        <v>291</v>
      </c>
      <c r="B11" s="299" t="s">
        <v>292</v>
      </c>
      <c r="C11" s="46">
        <v>50</v>
      </c>
      <c r="D11" s="46">
        <v>47</v>
      </c>
      <c r="E11" s="300" t="s">
        <v>293</v>
      </c>
      <c r="F11" s="549" t="s">
        <v>294</v>
      </c>
      <c r="G11" s="550">
        <v>653</v>
      </c>
      <c r="H11" s="550">
        <v>500</v>
      </c>
    </row>
    <row r="12" spans="1:8" ht="12">
      <c r="A12" s="298" t="s">
        <v>295</v>
      </c>
      <c r="B12" s="299" t="s">
        <v>296</v>
      </c>
      <c r="C12" s="46">
        <v>459</v>
      </c>
      <c r="D12" s="46">
        <v>437</v>
      </c>
      <c r="E12" s="300" t="s">
        <v>78</v>
      </c>
      <c r="F12" s="549" t="s">
        <v>297</v>
      </c>
      <c r="G12" s="550">
        <v>37</v>
      </c>
      <c r="H12" s="550">
        <v>2</v>
      </c>
    </row>
    <row r="13" spans="1:18" ht="12">
      <c r="A13" s="298" t="s">
        <v>298</v>
      </c>
      <c r="B13" s="299" t="s">
        <v>299</v>
      </c>
      <c r="C13" s="46">
        <v>101</v>
      </c>
      <c r="D13" s="46">
        <v>109</v>
      </c>
      <c r="E13" s="301" t="s">
        <v>51</v>
      </c>
      <c r="F13" s="551" t="s">
        <v>300</v>
      </c>
      <c r="G13" s="548">
        <f>SUM(G9:G12)</f>
        <v>760</v>
      </c>
      <c r="H13" s="548">
        <f>SUM(H9:H12)</f>
        <v>502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814</v>
      </c>
      <c r="D19" s="49">
        <f>SUM(D9:D15)+D16</f>
        <v>819</v>
      </c>
      <c r="E19" s="304" t="s">
        <v>317</v>
      </c>
      <c r="F19" s="552" t="s">
        <v>318</v>
      </c>
      <c r="G19" s="550">
        <v>104</v>
      </c>
      <c r="H19" s="550">
        <v>89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</v>
      </c>
      <c r="D22" s="46">
        <v>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>
        <v>9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104</v>
      </c>
      <c r="H24" s="548">
        <f>SUM(H19:H23)</f>
        <v>89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830</v>
      </c>
      <c r="D28" s="50">
        <f>D26+D19</f>
        <v>822</v>
      </c>
      <c r="E28" s="127" t="s">
        <v>339</v>
      </c>
      <c r="F28" s="554" t="s">
        <v>340</v>
      </c>
      <c r="G28" s="548">
        <f>G13+G15+G24</f>
        <v>864</v>
      </c>
      <c r="H28" s="548">
        <f>H13+H15+H24</f>
        <v>591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34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231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830</v>
      </c>
      <c r="D33" s="49">
        <f>D28+D31+D32</f>
        <v>822</v>
      </c>
      <c r="E33" s="127" t="s">
        <v>353</v>
      </c>
      <c r="F33" s="554" t="s">
        <v>354</v>
      </c>
      <c r="G33" s="53">
        <f>G32+G31+G28</f>
        <v>864</v>
      </c>
      <c r="H33" s="53">
        <f>H32+H31+H28</f>
        <v>591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231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34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231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34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231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864</v>
      </c>
      <c r="D42" s="53">
        <f>D33+D35+D39</f>
        <v>822</v>
      </c>
      <c r="E42" s="128" t="s">
        <v>380</v>
      </c>
      <c r="F42" s="129" t="s">
        <v>381</v>
      </c>
      <c r="G42" s="53">
        <f>G39+G33</f>
        <v>864</v>
      </c>
      <c r="H42" s="53">
        <f>H39+H33</f>
        <v>822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39658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39629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729</v>
      </c>
      <c r="D10" s="54">
        <v>361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-117</v>
      </c>
      <c r="D11" s="54">
        <v>-230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-524</v>
      </c>
      <c r="D13" s="54">
        <v>-320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-119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20</v>
      </c>
      <c r="D19" s="54">
        <v>-673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</v>
      </c>
      <c r="D20" s="55">
        <f>SUM(D10:D19)</f>
        <v>-898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-35</v>
      </c>
      <c r="D24" s="54">
        <v>-679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65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33</v>
      </c>
      <c r="D32" s="55">
        <f>SUM(D22:D31)</f>
        <v>-679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-1577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</v>
      </c>
      <c r="D44" s="132">
        <v>1591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29.07.2008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7">
      <selection activeCell="L11" sqref="L1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39629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2340</v>
      </c>
      <c r="D11" s="58">
        <f>'справка №1-БАЛАНС'!H19</f>
        <v>0</v>
      </c>
      <c r="E11" s="58">
        <f>'справка №1-БАЛАНС'!H20</f>
        <v>12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456</v>
      </c>
      <c r="J11" s="58">
        <f>'справка №1-БАЛАНС'!H29+'справка №1-БАЛАНС'!H32</f>
        <v>-30</v>
      </c>
      <c r="K11" s="60"/>
      <c r="L11" s="344">
        <f>SUM(C11:K11)</f>
        <v>4053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2340</v>
      </c>
      <c r="D15" s="61">
        <f aca="true" t="shared" si="2" ref="D15:M15">D11+D12</f>
        <v>0</v>
      </c>
      <c r="E15" s="61">
        <f t="shared" si="2"/>
        <v>12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456</v>
      </c>
      <c r="J15" s="61">
        <f t="shared" si="2"/>
        <v>-30</v>
      </c>
      <c r="K15" s="61">
        <f t="shared" si="2"/>
        <v>0</v>
      </c>
      <c r="L15" s="344">
        <f t="shared" si="1"/>
        <v>4053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34</v>
      </c>
      <c r="J16" s="345">
        <f>+'справка №1-БАЛАНС'!G32</f>
        <v>0</v>
      </c>
      <c r="K16" s="60"/>
      <c r="L16" s="344">
        <f t="shared" si="1"/>
        <v>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490</v>
      </c>
      <c r="J29" s="59">
        <f t="shared" si="6"/>
        <v>-30</v>
      </c>
      <c r="K29" s="59">
        <f t="shared" si="6"/>
        <v>0</v>
      </c>
      <c r="L29" s="344">
        <f t="shared" si="1"/>
        <v>4087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490</v>
      </c>
      <c r="J32" s="59">
        <f t="shared" si="7"/>
        <v>-30</v>
      </c>
      <c r="K32" s="59">
        <f t="shared" si="7"/>
        <v>0</v>
      </c>
      <c r="L32" s="344">
        <f t="shared" si="1"/>
        <v>4087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29.07.2008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2">
      <selection activeCell="N16" sqref="N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КОРПОРАЦИЯ "УНИМАШ" АД - гр. ПЛОВДИВ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39629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</v>
      </c>
      <c r="E10" s="189"/>
      <c r="F10" s="189"/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12</v>
      </c>
      <c r="L10" s="65"/>
      <c r="M10" s="65"/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538</v>
      </c>
      <c r="E11" s="189"/>
      <c r="F11" s="189"/>
      <c r="G11" s="74">
        <f t="shared" si="2"/>
        <v>538</v>
      </c>
      <c r="H11" s="65"/>
      <c r="I11" s="65"/>
      <c r="J11" s="74">
        <f t="shared" si="3"/>
        <v>538</v>
      </c>
      <c r="K11" s="65">
        <v>499</v>
      </c>
      <c r="L11" s="65">
        <f>8+4</f>
        <v>12</v>
      </c>
      <c r="M11" s="65"/>
      <c r="N11" s="74">
        <f t="shared" si="4"/>
        <v>511</v>
      </c>
      <c r="O11" s="65"/>
      <c r="P11" s="65"/>
      <c r="Q11" s="74">
        <f t="shared" si="0"/>
        <v>511</v>
      </c>
      <c r="R11" s="74">
        <f t="shared" si="1"/>
        <v>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31</v>
      </c>
      <c r="L12" s="65">
        <v>1</v>
      </c>
      <c r="M12" s="65"/>
      <c r="N12" s="74">
        <f t="shared" si="4"/>
        <v>32</v>
      </c>
      <c r="O12" s="65"/>
      <c r="P12" s="65"/>
      <c r="Q12" s="74">
        <f t="shared" si="0"/>
        <v>32</v>
      </c>
      <c r="R12" s="74">
        <f t="shared" si="1"/>
        <v>28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198</v>
      </c>
      <c r="E13" s="189"/>
      <c r="F13" s="189">
        <v>4</v>
      </c>
      <c r="G13" s="74">
        <f t="shared" si="2"/>
        <v>194</v>
      </c>
      <c r="H13" s="65"/>
      <c r="I13" s="65"/>
      <c r="J13" s="74">
        <f t="shared" si="3"/>
        <v>194</v>
      </c>
      <c r="K13" s="65">
        <v>130</v>
      </c>
      <c r="L13" s="65">
        <f>6+6</f>
        <v>12</v>
      </c>
      <c r="M13" s="65">
        <v>4</v>
      </c>
      <c r="N13" s="74">
        <f t="shared" si="4"/>
        <v>138</v>
      </c>
      <c r="O13" s="65"/>
      <c r="P13" s="65"/>
      <c r="Q13" s="74">
        <f t="shared" si="0"/>
        <v>138</v>
      </c>
      <c r="R13" s="74">
        <f t="shared" si="1"/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63</v>
      </c>
      <c r="E14" s="189"/>
      <c r="F14" s="189"/>
      <c r="G14" s="74">
        <f t="shared" si="2"/>
        <v>63</v>
      </c>
      <c r="H14" s="65"/>
      <c r="I14" s="65"/>
      <c r="J14" s="74">
        <f t="shared" si="3"/>
        <v>63</v>
      </c>
      <c r="K14" s="65">
        <v>47</v>
      </c>
      <c r="L14" s="65">
        <f>1+2</f>
        <v>3</v>
      </c>
      <c r="M14" s="65"/>
      <c r="N14" s="74">
        <f t="shared" si="4"/>
        <v>50</v>
      </c>
      <c r="O14" s="65"/>
      <c r="P14" s="65"/>
      <c r="Q14" s="74">
        <f t="shared" si="0"/>
        <v>50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/>
      <c r="F16" s="189"/>
      <c r="G16" s="74">
        <f t="shared" si="2"/>
        <v>46</v>
      </c>
      <c r="H16" s="65"/>
      <c r="I16" s="65"/>
      <c r="J16" s="74">
        <f t="shared" si="3"/>
        <v>46</v>
      </c>
      <c r="K16" s="65">
        <v>25</v>
      </c>
      <c r="L16" s="65">
        <f>6+6</f>
        <v>12</v>
      </c>
      <c r="M16" s="65"/>
      <c r="N16" s="74">
        <f t="shared" si="4"/>
        <v>37</v>
      </c>
      <c r="O16" s="65"/>
      <c r="P16" s="65"/>
      <c r="Q16" s="74">
        <f aca="true" t="shared" si="5" ref="Q16:Q25">N16+O16-P16</f>
        <v>37</v>
      </c>
      <c r="R16" s="74">
        <f aca="true" t="shared" si="6" ref="R16:R25">J16-Q16</f>
        <v>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938</v>
      </c>
      <c r="E17" s="194">
        <f>SUM(E9:E16)</f>
        <v>0</v>
      </c>
      <c r="F17" s="194">
        <f>SUM(F9:F16)</f>
        <v>4</v>
      </c>
      <c r="G17" s="74">
        <f t="shared" si="2"/>
        <v>934</v>
      </c>
      <c r="H17" s="75">
        <f>SUM(H9:H16)</f>
        <v>0</v>
      </c>
      <c r="I17" s="75">
        <f>SUM(I9:I16)</f>
        <v>0</v>
      </c>
      <c r="J17" s="74">
        <f t="shared" si="3"/>
        <v>934</v>
      </c>
      <c r="K17" s="75">
        <f>SUM(K9:K16)</f>
        <v>744</v>
      </c>
      <c r="L17" s="75">
        <f>SUM(L9:L16)</f>
        <v>40</v>
      </c>
      <c r="M17" s="75">
        <f>SUM(M9:M16)</f>
        <v>4</v>
      </c>
      <c r="N17" s="74">
        <f t="shared" si="4"/>
        <v>780</v>
      </c>
      <c r="O17" s="75">
        <f>SUM(O9:O16)</f>
        <v>0</v>
      </c>
      <c r="P17" s="75">
        <f>SUM(P9:P16)</f>
        <v>0</v>
      </c>
      <c r="Q17" s="74">
        <f t="shared" si="5"/>
        <v>780</v>
      </c>
      <c r="R17" s="74">
        <f t="shared" si="6"/>
        <v>154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12</v>
      </c>
      <c r="L22" s="65">
        <f>1+1</f>
        <v>2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72</v>
      </c>
      <c r="E24" s="189"/>
      <c r="F24" s="189"/>
      <c r="G24" s="74">
        <f t="shared" si="2"/>
        <v>72</v>
      </c>
      <c r="H24" s="65"/>
      <c r="I24" s="65"/>
      <c r="J24" s="74">
        <f t="shared" si="3"/>
        <v>72</v>
      </c>
      <c r="K24" s="65">
        <v>6</v>
      </c>
      <c r="L24" s="65">
        <f>4+4</f>
        <v>8</v>
      </c>
      <c r="M24" s="65"/>
      <c r="N24" s="74">
        <f t="shared" si="4"/>
        <v>14</v>
      </c>
      <c r="O24" s="65"/>
      <c r="P24" s="65"/>
      <c r="Q24" s="74">
        <f t="shared" si="5"/>
        <v>14</v>
      </c>
      <c r="R24" s="74">
        <f t="shared" si="6"/>
        <v>58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93</v>
      </c>
      <c r="H25" s="66">
        <f t="shared" si="7"/>
        <v>0</v>
      </c>
      <c r="I25" s="66">
        <f t="shared" si="7"/>
        <v>0</v>
      </c>
      <c r="J25" s="67">
        <f t="shared" si="3"/>
        <v>93</v>
      </c>
      <c r="K25" s="66">
        <f t="shared" si="7"/>
        <v>18</v>
      </c>
      <c r="L25" s="66">
        <f t="shared" si="7"/>
        <v>10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65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</v>
      </c>
      <c r="H27" s="70">
        <f t="shared" si="8"/>
        <v>0</v>
      </c>
      <c r="I27" s="70">
        <f t="shared" si="8"/>
        <v>0</v>
      </c>
      <c r="J27" s="71">
        <f t="shared" si="3"/>
        <v>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</v>
      </c>
      <c r="E28" s="189"/>
      <c r="F28" s="189"/>
      <c r="G28" s="74">
        <f t="shared" si="2"/>
        <v>6</v>
      </c>
      <c r="H28" s="65"/>
      <c r="I28" s="65"/>
      <c r="J28" s="74">
        <f t="shared" si="3"/>
        <v>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</v>
      </c>
      <c r="H38" s="75">
        <f t="shared" si="12"/>
        <v>0</v>
      </c>
      <c r="I38" s="75">
        <f t="shared" si="12"/>
        <v>0</v>
      </c>
      <c r="J38" s="74">
        <f t="shared" si="3"/>
        <v>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1037</v>
      </c>
      <c r="E40" s="438">
        <f>E17+E18+E19+E25+E38+E39</f>
        <v>0</v>
      </c>
      <c r="F40" s="438">
        <f aca="true" t="shared" si="13" ref="F40:R40">F17+F18+F19+F25+F38+F39</f>
        <v>4</v>
      </c>
      <c r="G40" s="438">
        <f t="shared" si="13"/>
        <v>1033</v>
      </c>
      <c r="H40" s="438">
        <f t="shared" si="13"/>
        <v>0</v>
      </c>
      <c r="I40" s="438">
        <f t="shared" si="13"/>
        <v>0</v>
      </c>
      <c r="J40" s="438">
        <f t="shared" si="13"/>
        <v>1033</v>
      </c>
      <c r="K40" s="438">
        <f t="shared" si="13"/>
        <v>762</v>
      </c>
      <c r="L40" s="438">
        <f t="shared" si="13"/>
        <v>50</v>
      </c>
      <c r="M40" s="438">
        <f t="shared" si="13"/>
        <v>4</v>
      </c>
      <c r="N40" s="438">
        <f t="shared" si="13"/>
        <v>808</v>
      </c>
      <c r="O40" s="438">
        <f t="shared" si="13"/>
        <v>0</v>
      </c>
      <c r="P40" s="438">
        <f t="shared" si="13"/>
        <v>0</v>
      </c>
      <c r="Q40" s="438">
        <f t="shared" si="13"/>
        <v>808</v>
      </c>
      <c r="R40" s="438">
        <f t="shared" si="13"/>
        <v>225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29.07.2008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93" sqref="D93: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39629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</v>
      </c>
      <c r="D21" s="108"/>
      <c r="E21" s="120">
        <f t="shared" si="0"/>
        <v>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2767</v>
      </c>
      <c r="D24" s="119">
        <f>SUM(D25:D27)</f>
        <v>2767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1080</v>
      </c>
      <c r="D25" s="108">
        <v>1080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1145</v>
      </c>
      <c r="D26" s="108">
        <v>1145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f>2767-C25-C26</f>
        <v>542</v>
      </c>
      <c r="D27" s="108">
        <f>2767-D25-D26</f>
        <v>542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677</v>
      </c>
      <c r="D28" s="108">
        <v>677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883</v>
      </c>
      <c r="D30" s="108">
        <v>883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15</v>
      </c>
      <c r="D31" s="108">
        <v>15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226</v>
      </c>
      <c r="D32" s="108">
        <v>226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4568</v>
      </c>
      <c r="D43" s="104">
        <f>D24+D28+D29+D31+D30+D32+D33+D38</f>
        <v>4568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4570</v>
      </c>
      <c r="D44" s="103">
        <f>D43+D21+D19+D9</f>
        <v>4568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514</v>
      </c>
      <c r="D71" s="105">
        <f>SUM(D72:D74)</f>
        <v>514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337</v>
      </c>
      <c r="D72" s="108">
        <v>337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514-C72</f>
        <v>177</v>
      </c>
      <c r="D74" s="108">
        <v>177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282</v>
      </c>
      <c r="D85" s="104">
        <f>SUM(D86:D90)+D94</f>
        <v>282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62</v>
      </c>
      <c r="D87" s="108">
        <v>62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126</v>
      </c>
      <c r="D90" s="103">
        <f>SUM(D91:D93)</f>
        <v>126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126</v>
      </c>
      <c r="D93" s="108">
        <v>126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29</v>
      </c>
      <c r="D94" s="108">
        <v>29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203</v>
      </c>
      <c r="D95" s="108">
        <v>203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999</v>
      </c>
      <c r="D96" s="104">
        <f>D85+D80+D75+D71+D95</f>
        <v>999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999</v>
      </c>
      <c r="D97" s="104">
        <f>D96+D68+D66</f>
        <v>999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29.07.2008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H33" sqref="H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39629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460</v>
      </c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460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29.07.2008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1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39629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6</v>
      </c>
      <c r="D12" s="441"/>
      <c r="E12" s="441"/>
      <c r="F12" s="443">
        <f>C12-E12</f>
        <v>6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6</v>
      </c>
      <c r="D27" s="429"/>
      <c r="E27" s="429">
        <f>SUM(E12:E26)</f>
        <v>0</v>
      </c>
      <c r="F27" s="442">
        <f>SUM(F12:F26)</f>
        <v>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6</v>
      </c>
      <c r="D79" s="429"/>
      <c r="E79" s="429">
        <f>E78+E61+E44+E27</f>
        <v>0</v>
      </c>
      <c r="F79" s="442">
        <f>F78+F61+F44+F27</f>
        <v>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29.07.2008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2008-07-29T06:38:18Z</cp:lastPrinted>
  <dcterms:created xsi:type="dcterms:W3CDTF">2000-06-29T12:02:40Z</dcterms:created>
  <dcterms:modified xsi:type="dcterms:W3CDTF">2008-07-29T07:56:02Z</dcterms:modified>
  <cp:category/>
  <cp:version/>
  <cp:contentType/>
  <cp:contentStatus/>
</cp:coreProperties>
</file>