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<sst xmlns="http://schemas.openxmlformats.org/spreadsheetml/2006/main" count="1063" uniqueCount="870">
  <si>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</si>
  <si>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</si>
  <si>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</si>
  <si>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</si>
  <si>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</si>
  <si>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</si>
  <si>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</si>
  <si>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</si>
  <si>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</si>
  <si>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</si>
  <si>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</si>
  <si>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</si>
  <si>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</si>
  <si>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</si>
  <si>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</si>
  <si>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</si>
  <si>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</si>
  <si>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</si>
  <si>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</si>
  <si>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</si>
  <si>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</si>
  <si>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</si>
  <si>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</si>
  <si>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</si>
  <si>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</si>
  <si>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</si>
  <si>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</si>
  <si>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</si>
  <si>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</si>
  <si>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</si>
  <si>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</si>
  <si>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</si>
  <si>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</si>
  <si>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</si>
  <si>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</si>
  <si>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</si>
  <si>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</si>
  <si>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</si>
  <si>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</si>
  <si>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</si>
  <si>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</si>
  <si>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</si>
  <si>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</si>
  <si>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</si>
  <si>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</si>
  <si>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</si>
  <si>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</si>
  <si>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</si>
  <si>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</si>
  <si>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</si>
  <si>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</si>
  <si>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</si>
  <si>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</si>
  <si>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</si>
  <si>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</si>
  <si>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</si>
  <si>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</si>
  <si>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</si>
  <si>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</si>
  <si>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</si>
  <si>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</si>
  <si>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</si>
  <si>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</si>
  <si>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</si>
  <si>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</si>
  <si>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</si>
  <si>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</si>
  <si>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</si>
  <si>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</si>
  <si>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</si>
  <si>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</si>
  <si>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</si>
  <si>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</si>
  <si>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</si>
  <si>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</si>
  <si>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</si>
  <si>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</si>
  <si>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</si>
  <si>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</si>
  <si>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</si>
  <si>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</si>
  <si>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</si>
  <si>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</si>
  <si>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</si>
  <si>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</si>
  <si>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</si>
  <si>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</si>
  <si>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</si>
  <si>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</si>
  <si>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</si>
  <si>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</si>
  <si>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</si>
  <si>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</si>
  <si>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</si>
  <si>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</si>
  <si>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</si>
  <si>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</si>
  <si>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</si>
  <si>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</si>
  <si>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</si>
  <si>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</si>
  <si>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</si>
  <si>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</si>
  <si>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</si>
  <si>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</si>
  <si>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</si>
  <si>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</si>
  <si>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</si>
  <si>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</si>
  <si>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</si>
  <si>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</si>
  <si>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</si>
  <si>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</si>
  <si>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</si>
  <si>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</si>
  <si>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</si>
  <si>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</si>
  <si>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</si>
  <si>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</si>
  <si>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</si>
  <si>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</si>
  <si>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</si>
  <si>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</si>
  <si>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</si>
  <si>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</si>
  <si>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</si>
  <si>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</si>
  <si>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</si>
  <si>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</si>
  <si>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</si>
  <si>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</si>
  <si>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</si>
  <si>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</si>
  <si>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</si>
  <si>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</si>
  <si>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</si>
  <si>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</si>
  <si>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</si>
  <si>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</si>
  <si>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</si>
  <si>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</si>
  <si>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</si>
  <si>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</si>
  <si>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</si>
  <si>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</si>
  <si>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</si>
  <si>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</si>
  <si>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</si>
  <si>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</si>
  <si>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</si>
  <si>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</si>
  <si>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</si>
  <si>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</si>
  <si>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</si>
  <si>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</si>
  <si>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</si>
  <si>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</si>
  <si>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</si>
  <si>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</si>
  <si>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</si>
  <si>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</si>
  <si>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</si>
  <si>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</si>
  <si>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</si>
  <si>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</si>
  <si>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</si>
  <si>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</si>
  <si>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</si>
  <si>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</si>
  <si>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</si>
  <si>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</si>
  <si>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</si>
  <si>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</si>
  <si>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</si>
  <si>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</si>
  <si>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</si>
  <si>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</si>
  <si>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</si>
  <si>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</si>
  <si>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</si>
  <si>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</si>
  <si>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</si>
  <si>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</si>
  <si>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</si>
  <si>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</si>
  <si>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</si>
  <si>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</si>
  <si>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</si>
  <si>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</si>
  <si>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</si>
  <si>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</si>
  <si>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</si>
  <si>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</si>
  <si>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</si>
  <si>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</si>
  <si>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</si>
  <si>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</si>
  <si>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</si>
  <si>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</si>
  <si>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</si>
  <si>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</si>
  <si>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</si>
  <si>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</si>
  <si>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</si>
  <si>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</si>
  <si>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</si>
  <si>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</si>
  <si>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</si>
  <si>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</si>
  <si>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</si>
  <si>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</si>
  <si>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</si>
  <si>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</si>
  <si>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</si>
  <si>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</si>
  <si>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</si>
  <si>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</si>
  <si>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</si>
  <si>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</si>
  <si>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</si>
  <si>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</si>
  <si>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</si>
  <si>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</si>
  <si>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</si>
  <si>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</si>
  <si>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</si>
  <si>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</si>
  <si>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</si>
  <si>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</si>
  <si>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</si>
  <si>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</si>
  <si>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</si>
  <si>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</si>
  <si>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</si>
  <si>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</si>
  <si>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</si>
  <si>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</si>
  <si>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</si>
  <si>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</si>
  <si>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</si>
  <si>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</si>
  <si>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</si>
  <si>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</si>
  <si>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</si>
  <si>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</si>
  <si>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</si>
  <si>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</si>
  <si>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</si>
  <si>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</si>
  <si>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</si>
  <si>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</si>
  <si>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</si>
  <si>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</si>
  <si>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</si>
  <si>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</si>
  <si>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</si>
  <si>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</si>
  <si>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</si>
  <si>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</si>
  <si>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</si>
  <si>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</si>
  <si>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</si>
  <si>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</si>
  <si>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</si>
  <si>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</si>
  <si>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</si>
  <si>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</si>
  <si>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</si>
  <si>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</si>
  <si>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</si>
  <si>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</si>
  <si>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</si>
  <si>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</si>
  <si>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</si>
  <si>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</si>
  <si>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</si>
  <si>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</si>
  <si>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</si>
  <si>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</si>
  <si>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</si>
  <si>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</si>
  <si>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</si>
  <si>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</si>
  <si>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</si>
  <si>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</si>
  <si>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</si>
  <si>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</si>
  <si>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</si>
  <si>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</si>
  <si>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</si>
  <si>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</si>
  <si>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</si>
  <si>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</si>
  <si>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</si>
  <si>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</si>
  <si>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</si>
  <si>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</si>
  <si>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</si>
  <si>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</si>
  <si>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</si>
  <si>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</si>
  <si>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</si>
  <si>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</si>
  <si>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</si>
  <si>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</si>
  <si>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</si>
  <si>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</si>
  <si>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</si>
  <si>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</si>
  <si>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</si>
  <si>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</si>
  <si>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</si>
  <si>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</si>
  <si>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</si>
  <si>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</si>
  <si>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</si>
  <si>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</si>
  <si>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</si>
  <si>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</si>
  <si>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</si>
  <si>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</si>
  <si>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</si>
  <si>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</si>
  <si>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</si>
  <si>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</si>
  <si>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</si>
  <si>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</si>
  <si>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</si>
  <si>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</si>
  <si>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</si>
  <si>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</si>
  <si>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</si>
  <si>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</si>
  <si>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</si>
  <si>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</si>
  <si>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</si>
  <si>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</si>
  <si>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</si>
  <si>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</si>
  <si>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</si>
  <si>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</si>
  <si>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</si>
  <si>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</si>
  <si>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</si>
  <si>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</si>
  <si>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</si>
  <si>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</si>
  <si>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</si>
  <si>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</si>
  <si>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</si>
  <si>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</si>
  <si>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</si>
  <si>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</si>
  <si>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</si>
  <si>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</si>
  <si>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</si>
  <si>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</si>
  <si>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</si>
  <si>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</si>
  <si>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</si>
  <si>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</si>
  <si>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</si>
  <si>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</si>
  <si>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</si>
  <si>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</si>
  <si>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</si>
  <si>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</si>
  <si>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</si>
  <si>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</si>
  <si>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</si>
  <si>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</si>
  <si>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</si>
  <si>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</si>
  <si>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</si>
  <si>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</si>
  <si>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</si>
  <si>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</si>
  <si>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</si>
  <si>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</si>
  <si>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</si>
  <si>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</si>
  <si>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</si>
  <si>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</si>
  <si>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</si>
  <si>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</si>
  <si>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</si>
  <si>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</si>
  <si>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</si>
  <si>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</si>
  <si>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</si>
  <si>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</si>
  <si>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</si>
  <si>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</si>
  <si>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</si>
  <si>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</si>
  <si>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</si>
  <si>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</si>
  <si>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</si>
  <si>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</si>
  <si>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</si>
  <si>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</si>
  <si>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</si>
  <si>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</si>
  <si>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</si>
  <si>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</si>
  <si>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</si>
  <si>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</si>
  <si>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</si>
  <si>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</si>
  <si>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</si>
  <si>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</si>
  <si>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</si>
  <si>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</si>
  <si>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</si>
  <si>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</si>
  <si>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</si>
  <si>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</si>
  <si>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</si>
  <si>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</si>
  <si>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</si>
  <si>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</si>
  <si>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</si>
  <si>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</si>
  <si>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</si>
  <si>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</si>
  <si>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</si>
  <si>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</si>
  <si>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</si>
  <si>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</si>
  <si>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</si>
  <si>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</si>
  <si>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</si>
  <si>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</si>
  <si>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</si>
  <si>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</si>
  <si>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</si>
  <si>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</si>
  <si>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</si>
  <si>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</si>
  <si>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</si>
  <si>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</si>
  <si>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</si>
  <si>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</si>
  <si>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</si>
  <si>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</si>
  <si>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</si>
  <si>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</si>
  <si>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</si>
  <si>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</si>
  <si>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</si>
  <si>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</si>
  <si>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</si>
  <si>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</si>
  <si>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</si>
  <si>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</si>
  <si>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</si>
  <si>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</si>
  <si>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</si>
  <si>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</si>
  <si>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</si>
  <si>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</si>
  <si>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</si>
  <si>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</si>
  <si>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</si>
  <si>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</si>
  <si>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</si>
  <si>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</si>
  <si>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</si>
  <si>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</si>
  <si>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</si>
  <si>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</si>
  <si>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</si>
  <si>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</si>
  <si>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</si>
  <si>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</si>
  <si>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</si>
  <si>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</si>
  <si>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</si>
  <si>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</si>
  <si>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</si>
  <si>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</si>
  <si>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</si>
  <si>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</si>
  <si>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</si>
  <si>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</si>
  <si>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</si>
  <si>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</si>
  <si>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</si>
  <si>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</si>
  <si>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</si>
  <si>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</si>
  <si>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</si>
  <si>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</si>
  <si>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</si>
  <si>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</si>
  <si>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</si>
  <si>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</si>
  <si>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</si>
  <si>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</si>
  <si>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</si>
  <si>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</si>
  <si>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</si>
  <si>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</si>
  <si>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</si>
  <si>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</si>
  <si>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</si>
  <si>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</si>
  <si>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</si>
  <si>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</si>
  <si>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</si>
  <si>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</si>
  <si>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</si>
  <si>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</si>
  <si>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</si>
  <si>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</si>
  <si>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</si>
  <si>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</si>
  <si>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</si>
  <si>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</si>
  <si>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</si>
  <si>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</si>
  <si>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</si>
  <si>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</si>
  <si>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</si>
  <si>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</si>
  <si>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</si>
  <si>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</si>
  <si>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</si>
  <si>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</si>
  <si>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</si>
  <si>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</si>
  <si>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</si>
  <si>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</si>
  <si>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</si>
  <si>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</si>
  <si>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</si>
  <si>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</si>
  <si>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</si>
  <si>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</si>
  <si>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</si>
  <si>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</si>
  <si>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</si>
  <si>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</si>
  <si>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</si>
  <si>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</si>
  <si>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</si>
  <si>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</si>
  <si>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</si>
  <si>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</si>
  <si>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</si>
  <si>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</si>
  <si>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</si>
  <si>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</si>
  <si>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</si>
  <si>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</si>
  <si>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</si>
  <si>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</si>
  <si>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</si>
  <si>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</si>
  <si>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</si>
  <si>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</si>
  <si>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</si>
  <si>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</si>
  <si>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</si>
  <si>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</si>
  <si>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</si>
  <si>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</si>
  <si>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</si>
  <si>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</si>
  <si>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</si>
  <si>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</si>
  <si>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</si>
  <si>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</si>
  <si>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</si>
  <si>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</si>
  <si>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</si>
  <si>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</si>
  <si>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</si>
  <si>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</si>
  <si>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</si>
  <si>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</si>
  <si>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</si>
  <si>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</si>
  <si>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</si>
  <si>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</si>
  <si>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</si>
  <si>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</si>
  <si>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</si>
  <si>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</si>
  <si>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</si>
  <si>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</si>
  <si>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</si>
  <si>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</si>
  <si>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</si>
  <si>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</si>
  <si>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</si>
  <si>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</si>
  <si>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</si>
  <si>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</si>
  <si>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</si>
  <si>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</si>
  <si>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</si>
  <si>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</si>
  <si>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</si>
  <si>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</si>
  <si>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</si>
  <si>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</si>
  <si>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</si>
  <si>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</si>
  <si>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</si>
  <si>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</si>
  <si>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</si>
  <si>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</si>
  <si>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</si>
  <si>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</si>
  <si>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</si>
  <si>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</si>
  <si>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</si>
  <si>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</si>
  <si>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</si>
  <si>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</si>
  <si>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</si>
  <si>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</si>
  <si>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</si>
  <si>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</si>
  <si>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</si>
  <si>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</si>
  <si>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</si>
  <si>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</si>
  <si>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</si>
  <si>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</si>
  <si>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</si>
  <si>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</si>
  <si>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</si>
  <si>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</si>
  <si>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</si>
  <si>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</si>
  <si>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</si>
  <si>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</si>
  <si>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</si>
  <si>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</si>
  <si>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</si>
  <si>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</si>
  <si>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</si>
  <si>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</si>
  <si>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</si>
  <si>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</si>
  <si>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</si>
  <si>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</si>
  <si>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</si>
  <si>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</si>
  <si>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</si>
  <si>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</si>
  <si>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</si>
  <si>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</si>
  <si>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</si>
  <si>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</si>
  <si>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</si>
  <si>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</si>
  <si>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</si>
  <si>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</si>
  <si>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</si>
  <si>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</si>
  <si>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</si>
  <si>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</si>
  <si>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</si>
  <si>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</si>
  <si>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</si>
  <si>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</si>
  <si>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</si>
  <si>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</si>
  <si>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</si>
  <si>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</si>
  <si>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</si>
  <si>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</si>
  <si>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</si>
  <si>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</si>
  <si>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</si>
  <si>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</si>
  <si>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</si>
  <si>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</si>
  <si>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</si>
  <si>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</si>
  <si>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</si>
  <si>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</si>
  <si>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</si>
  <si>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</si>
  <si>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</si>
  <si>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</si>
  <si>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</si>
  <si>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</si>
  <si>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</si>
  <si>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</si>
  <si>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</si>
  <si>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</si>
  <si>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</si>
  <si>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</si>
  <si>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</si>
  <si>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</si>
  <si>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</si>
  <si>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</si>
  <si>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</si>
  <si>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</si>
  <si>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</si>
  <si>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</si>
  <si>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</si>
  <si>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</si>
  <si>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</si>
  <si>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</si>
  <si>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</si>
  <si>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</si>
  <si>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</si>
  <si>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</si>
  <si>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</si>
  <si>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</si>
  <si>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</si>
  <si>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</si>
  <si>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</si>
  <si>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</si>
  <si>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</si>
  <si>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</si>
  <si>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</si>
  <si>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</si>
  <si>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</si>
  <si>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</si>
  <si>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</si>
  <si>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</si>
  <si>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</si>
  <si>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</si>
  <si>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</si>
  <si>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</si>
  <si>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</si>
  <si>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</si>
  <si>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</si>
  <si>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</si>
  <si>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</si>
  <si>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</si>
  <si>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</si>
  <si>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</si>
  <si>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</si>
  <si>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</si>
  <si>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</si>
  <si>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</si>
  <si>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</si>
  <si>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</si>
  <si>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</si>
  <si>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</si>
  <si>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</si>
  <si>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</si>
  <si>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</si>
  <si>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</si>
  <si>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</si>
  <si>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</si>
  <si>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</si>
  <si>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</si>
  <si>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</si>
  <si>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</si>
  <si>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</si>
  <si>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</si>
  <si>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</si>
  <si>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</si>
  <si>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</si>
  <si>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</si>
  <si>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</si>
  <si>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</si>
  <si>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</si>
  <si>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</si>
  <si>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</si>
  <si>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</si>
  <si>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</si>
  <si>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</si>
  <si>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</si>
  <si>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</si>
  <si>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</si>
  <si>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</si>
  <si>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</si>
  <si>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</si>
  <si>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</si>
  <si>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</si>
  <si>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</si>
  <si>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</si>
  <si>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</si>
  <si>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</si>
  <si>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</si>
  <si>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</si>
  <si>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</si>
  <si>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</si>
  <si>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</si>
  <si>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</si>
  <si>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</si>
  <si>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</si>
  <si>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</si>
  <si>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</si>
  <si>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</si>
  <si>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</si>
  <si>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</si>
  <si>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</si>
  <si>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</si>
  <si>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</si>
  <si>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</si>
  <si>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</si>
  <si>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</si>
  <si>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</si>
  <si>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</si>
  <si>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</si>
  <si>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</si>
  <si>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</si>
  <si>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</si>
  <si>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</si>
  <si>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</si>
  <si>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</si>
  <si>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</si>
  <si>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</si>
  <si>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</si>
  <si>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</si>
  <si>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</si>
  <si>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</si>
  <si>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</si>
  <si>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</si>
  <si>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</si>
  <si>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</si>
  <si>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</si>
  <si>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</si>
  <si>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</si>
  <si>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</si>
  <si>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</si>
  <si>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</si>
  <si>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</si>
  <si>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</si>
  <si>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</si>
  <si>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</si>
  <si>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</si>
  <si>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</si>
  <si>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</si>
  <si>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</si>
  <si>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</si>
  <si>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</si>
  <si>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</si>
  <si>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</si>
  <si>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</si>
  <si>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</si>
  <si>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</si>
  <si>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</si>
  <si>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</si>
  <si>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</si>
  <si>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</si>
  <si>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</si>
  <si>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</si>
  <si>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</si>
  <si>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</si>
  <si>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</si>
  <si>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</si>
  <si>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</si>
  <si>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</si>
  <si>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</si>
  <si>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</si>
  <si>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</si>
  <si>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</si>
  <si>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</si>
  <si>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</si>
  <si>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</si>
  <si>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към 31.12.2014 г.</t>
  </si>
  <si>
    <t>Дата на съставяне: 15.01.2015</t>
  </si>
  <si>
    <t xml:space="preserve">Дата на съставяне: 15.01.2015                     </t>
  </si>
  <si>
    <t xml:space="preserve">Дата  на съставяне: 15.01.2015                                                                                                              </t>
  </si>
  <si>
    <t>Дата на съставяне:15.01.2015</t>
  </si>
  <si>
    <t>Съставител:Ивета Гигова</t>
  </si>
  <si>
    <t>Съставител:  Ивета Гигова</t>
  </si>
  <si>
    <t>Съставител: Ивета Гигова</t>
  </si>
  <si>
    <t>Ивета Гигова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</si>
</sst>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zoomScalePageLayoutView="0" workbookViewId="0" topLeftCell="A85">
      <selection activeCell="G65" sqref="G6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76" t="s">
        <v>1</v>
      </c>
      <c r="B3" s="577"/>
      <c r="C3" s="577"/>
      <c r="D3" s="577"/>
      <c r="E3" s="457" t="s">
        <v>858</v>
      </c>
      <c r="F3" s="216" t="s">
        <v>2</v>
      </c>
      <c r="G3" s="171"/>
      <c r="H3" s="456">
        <v>175326309</v>
      </c>
    </row>
    <row r="4" spans="1:8" ht="15">
      <c r="A4" s="576" t="s">
        <v>3</v>
      </c>
      <c r="B4" s="582"/>
      <c r="C4" s="582"/>
      <c r="D4" s="582"/>
      <c r="E4" s="499" t="s">
        <v>857</v>
      </c>
      <c r="F4" s="578" t="s">
        <v>4</v>
      </c>
      <c r="G4" s="579"/>
      <c r="H4" s="456" t="s">
        <v>159</v>
      </c>
    </row>
    <row r="5" spans="1:8" ht="15">
      <c r="A5" s="576" t="s">
        <v>5</v>
      </c>
      <c r="B5" s="577"/>
      <c r="C5" s="577"/>
      <c r="D5" s="577"/>
      <c r="E5" s="500" t="s">
        <v>861</v>
      </c>
      <c r="F5" s="169"/>
      <c r="G5" s="170"/>
      <c r="H5" s="217" t="s">
        <v>6</v>
      </c>
    </row>
    <row r="6" spans="1:8" ht="15.75" thickBot="1">
      <c r="A6" s="149"/>
      <c r="B6" s="149"/>
      <c r="C6" s="574">
        <v>42004</v>
      </c>
      <c r="D6" s="575">
        <v>41639</v>
      </c>
      <c r="E6" s="217"/>
      <c r="F6" s="169"/>
      <c r="G6" s="574">
        <v>42004</v>
      </c>
      <c r="H6" s="575">
        <v>41639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16411</v>
      </c>
      <c r="H11" s="151">
        <v>16411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16411</v>
      </c>
      <c r="H12" s="152">
        <v>16411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20</v>
      </c>
      <c r="D14" s="150">
        <v>22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17</v>
      </c>
      <c r="D16" s="150">
        <v>13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16411</v>
      </c>
      <c r="H17" s="153">
        <f>H11+H14+H15+H16</f>
        <v>16411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5</v>
      </c>
      <c r="D18" s="150">
        <v>7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42</v>
      </c>
      <c r="D19" s="154">
        <f>SUM(D11:D18)</f>
        <v>42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27166</v>
      </c>
      <c r="D20" s="150">
        <v>24401</v>
      </c>
      <c r="E20" s="235" t="s">
        <v>57</v>
      </c>
      <c r="F20" s="240" t="s">
        <v>58</v>
      </c>
      <c r="G20" s="157">
        <v>4280</v>
      </c>
      <c r="H20" s="157">
        <v>3710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852</v>
      </c>
      <c r="H21" s="155">
        <f>SUM(H22:H24)</f>
        <v>732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852</v>
      </c>
      <c r="H22" s="151">
        <v>732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5582</v>
      </c>
      <c r="H25" s="153">
        <f>H19+H20+H21</f>
        <v>4892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0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/>
      <c r="H28" s="151">
        <v>0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1028</v>
      </c>
      <c r="H31" s="151">
        <v>1768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1028</v>
      </c>
      <c r="H33" s="153">
        <f>H27+H31+H32</f>
        <v>1768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23021</v>
      </c>
      <c r="H36" s="153">
        <f>H25+H17+H33</f>
        <v>23071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1946</v>
      </c>
      <c r="H44" s="151">
        <v>501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1946</v>
      </c>
      <c r="H49" s="153">
        <f>SUM(H43:H48)</f>
        <v>501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27208</v>
      </c>
      <c r="D55" s="154">
        <f>D19+D20+D21+D27+D32+D45+D51+D53+D54</f>
        <v>24443</v>
      </c>
      <c r="E55" s="235" t="s">
        <v>172</v>
      </c>
      <c r="F55" s="259" t="s">
        <v>173</v>
      </c>
      <c r="G55" s="153">
        <f>G49+G51+G52+G53+G54</f>
        <v>1946</v>
      </c>
      <c r="H55" s="153">
        <f>H49+H51+H52+H53+H54</f>
        <v>501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>
        <v>710</v>
      </c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1050</v>
      </c>
      <c r="H61" s="153">
        <f>SUM(H62:H68)</f>
        <v>1231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>
        <v>1002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559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355</v>
      </c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9</v>
      </c>
      <c r="H66" s="151">
        <v>7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2</v>
      </c>
      <c r="H67" s="151"/>
    </row>
    <row r="68" spans="1:8" ht="15">
      <c r="A68" s="233" t="s">
        <v>211</v>
      </c>
      <c r="B68" s="239" t="s">
        <v>212</v>
      </c>
      <c r="C68" s="150">
        <v>124</v>
      </c>
      <c r="D68" s="150">
        <v>305</v>
      </c>
      <c r="E68" s="235" t="s">
        <v>213</v>
      </c>
      <c r="F68" s="240" t="s">
        <v>214</v>
      </c>
      <c r="G68" s="151">
        <v>125</v>
      </c>
      <c r="H68" s="151">
        <v>28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>
        <v>795</v>
      </c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2555</v>
      </c>
      <c r="H71" s="160">
        <f>H59+H60+H61+H69+H70</f>
        <v>1231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124</v>
      </c>
      <c r="D75" s="154">
        <f>SUM(D67:D74)</f>
        <v>305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2555</v>
      </c>
      <c r="H79" s="161">
        <f>H71+H74+H75+H76</f>
        <v>1231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3</v>
      </c>
      <c r="D87" s="150">
        <v>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180</v>
      </c>
      <c r="D88" s="150">
        <v>46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183</v>
      </c>
      <c r="D91" s="154">
        <f>SUM(D87:D90)</f>
        <v>49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7</v>
      </c>
      <c r="D92" s="150">
        <v>6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314</v>
      </c>
      <c r="D93" s="154">
        <f>D64+D75+D84+D91+D92</f>
        <v>360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27522</v>
      </c>
      <c r="D94" s="163">
        <f>D93+D55</f>
        <v>24803</v>
      </c>
      <c r="E94" s="447" t="s">
        <v>270</v>
      </c>
      <c r="F94" s="287" t="s">
        <v>271</v>
      </c>
      <c r="G94" s="164">
        <f>G36+G39+G55+G79</f>
        <v>27522</v>
      </c>
      <c r="H94" s="164">
        <f>H36+H39+H55+H79</f>
        <v>24803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862</v>
      </c>
      <c r="B98" s="430"/>
      <c r="C98" s="580" t="s">
        <v>868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0" t="s">
        <v>859</v>
      </c>
      <c r="D100" s="581"/>
      <c r="E100" s="581"/>
      <c r="F100" s="580"/>
      <c r="G100" s="581"/>
      <c r="H100" s="58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tabSelected="1" zoomScalePageLayoutView="0" workbookViewId="0" topLeftCell="A16">
      <selection activeCell="A51" sqref="A51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84" t="str">
        <f>'справка №1-БАЛАНС'!E3</f>
        <v>"ПИ АР СИ "АДСИЦ</v>
      </c>
      <c r="C2" s="584"/>
      <c r="D2" s="584"/>
      <c r="E2" s="584"/>
      <c r="F2" s="586" t="s">
        <v>2</v>
      </c>
      <c r="G2" s="586"/>
      <c r="H2" s="521">
        <f>'справка №1-БАЛАНС'!H3</f>
        <v>175326309</v>
      </c>
    </row>
    <row r="3" spans="1:8" ht="15">
      <c r="A3" s="462" t="s">
        <v>274</v>
      </c>
      <c r="B3" s="584" t="str">
        <f>'справка №1-БАЛАНС'!E4</f>
        <v>неконсолидиран</v>
      </c>
      <c r="C3" s="584"/>
      <c r="D3" s="584"/>
      <c r="E3" s="584"/>
      <c r="F3" s="541" t="s">
        <v>4</v>
      </c>
      <c r="G3" s="522"/>
      <c r="H3" s="522" t="str">
        <f>'справка №1-БАЛАНС'!H4</f>
        <v> </v>
      </c>
    </row>
    <row r="4" spans="1:8" ht="17.25" customHeight="1">
      <c r="A4" s="462" t="s">
        <v>5</v>
      </c>
      <c r="B4" s="585" t="str">
        <f>'справка №1-БАЛАНС'!E5</f>
        <v>към 31.12.2014 г.</v>
      </c>
      <c r="C4" s="585"/>
      <c r="D4" s="585"/>
      <c r="E4" s="312"/>
      <c r="F4" s="461"/>
      <c r="G4" s="539"/>
      <c r="H4" s="542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3"/>
      <c r="H7" s="543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3"/>
      <c r="H8" s="543"/>
    </row>
    <row r="9" spans="1:8" ht="12">
      <c r="A9" s="296" t="s">
        <v>282</v>
      </c>
      <c r="B9" s="297" t="s">
        <v>283</v>
      </c>
      <c r="C9" s="45">
        <v>10</v>
      </c>
      <c r="D9" s="45">
        <v>19</v>
      </c>
      <c r="E9" s="296" t="s">
        <v>284</v>
      </c>
      <c r="F9" s="544" t="s">
        <v>285</v>
      </c>
      <c r="G9" s="545"/>
      <c r="H9" s="545"/>
    </row>
    <row r="10" spans="1:8" ht="12">
      <c r="A10" s="296" t="s">
        <v>286</v>
      </c>
      <c r="B10" s="297" t="s">
        <v>287</v>
      </c>
      <c r="C10" s="45">
        <v>119</v>
      </c>
      <c r="D10" s="45">
        <v>75</v>
      </c>
      <c r="E10" s="296" t="s">
        <v>288</v>
      </c>
      <c r="F10" s="544" t="s">
        <v>289</v>
      </c>
      <c r="G10" s="545"/>
      <c r="H10" s="545"/>
    </row>
    <row r="11" spans="1:8" ht="12">
      <c r="A11" s="296" t="s">
        <v>290</v>
      </c>
      <c r="B11" s="297" t="s">
        <v>291</v>
      </c>
      <c r="C11" s="45">
        <v>8</v>
      </c>
      <c r="D11" s="45">
        <v>5</v>
      </c>
      <c r="E11" s="298" t="s">
        <v>292</v>
      </c>
      <c r="F11" s="544" t="s">
        <v>293</v>
      </c>
      <c r="G11" s="545"/>
      <c r="H11" s="545">
        <v>1939</v>
      </c>
    </row>
    <row r="12" spans="1:8" ht="12">
      <c r="A12" s="296" t="s">
        <v>294</v>
      </c>
      <c r="B12" s="297" t="s">
        <v>295</v>
      </c>
      <c r="C12" s="45">
        <v>111</v>
      </c>
      <c r="D12" s="45">
        <v>63</v>
      </c>
      <c r="E12" s="298" t="s">
        <v>78</v>
      </c>
      <c r="F12" s="544" t="s">
        <v>296</v>
      </c>
      <c r="G12" s="545">
        <v>2208</v>
      </c>
      <c r="H12" s="545"/>
    </row>
    <row r="13" spans="1:18" ht="12">
      <c r="A13" s="296" t="s">
        <v>297</v>
      </c>
      <c r="B13" s="297" t="s">
        <v>298</v>
      </c>
      <c r="C13" s="45">
        <v>14</v>
      </c>
      <c r="D13" s="45">
        <v>8</v>
      </c>
      <c r="E13" s="299" t="s">
        <v>51</v>
      </c>
      <c r="F13" s="546" t="s">
        <v>299</v>
      </c>
      <c r="G13" s="543">
        <f>SUM(G9:G12)</f>
        <v>2208</v>
      </c>
      <c r="H13" s="543">
        <f>SUM(H9:H12)</f>
        <v>1939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6" t="s">
        <v>300</v>
      </c>
      <c r="B14" s="297" t="s">
        <v>301</v>
      </c>
      <c r="C14" s="45"/>
      <c r="D14" s="45"/>
      <c r="E14" s="298"/>
      <c r="F14" s="547"/>
      <c r="G14" s="548"/>
      <c r="H14" s="548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49" t="s">
        <v>305</v>
      </c>
      <c r="G15" s="545"/>
      <c r="H15" s="545"/>
    </row>
    <row r="16" spans="1:8" ht="12">
      <c r="A16" s="296" t="s">
        <v>306</v>
      </c>
      <c r="B16" s="297" t="s">
        <v>307</v>
      </c>
      <c r="C16" s="46">
        <v>591</v>
      </c>
      <c r="D16" s="46">
        <v>470</v>
      </c>
      <c r="E16" s="296" t="s">
        <v>308</v>
      </c>
      <c r="F16" s="547" t="s">
        <v>309</v>
      </c>
      <c r="G16" s="550"/>
      <c r="H16" s="550"/>
    </row>
    <row r="17" spans="1:8" ht="12">
      <c r="A17" s="300" t="s">
        <v>310</v>
      </c>
      <c r="B17" s="297" t="s">
        <v>311</v>
      </c>
      <c r="C17" s="47">
        <v>126</v>
      </c>
      <c r="D17" s="47"/>
      <c r="E17" s="294"/>
      <c r="F17" s="302"/>
      <c r="G17" s="548"/>
      <c r="H17" s="548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48"/>
      <c r="H18" s="548"/>
    </row>
    <row r="19" spans="1:15" ht="12">
      <c r="A19" s="299" t="s">
        <v>51</v>
      </c>
      <c r="B19" s="301" t="s">
        <v>315</v>
      </c>
      <c r="C19" s="48">
        <f>SUM(C9:C15)+C16</f>
        <v>853</v>
      </c>
      <c r="D19" s="48">
        <f>SUM(D9:D15)+D16</f>
        <v>640</v>
      </c>
      <c r="E19" s="302" t="s">
        <v>316</v>
      </c>
      <c r="F19" s="547" t="s">
        <v>317</v>
      </c>
      <c r="G19" s="545"/>
      <c r="H19" s="545"/>
      <c r="I19" s="539"/>
      <c r="J19" s="539"/>
      <c r="K19" s="539"/>
      <c r="L19" s="539"/>
      <c r="M19" s="539"/>
      <c r="N19" s="539"/>
      <c r="O19" s="539"/>
    </row>
    <row r="20" spans="1:8" ht="12">
      <c r="A20" s="294"/>
      <c r="B20" s="297"/>
      <c r="C20" s="313"/>
      <c r="D20" s="313"/>
      <c r="E20" s="300" t="s">
        <v>318</v>
      </c>
      <c r="F20" s="547" t="s">
        <v>319</v>
      </c>
      <c r="G20" s="545"/>
      <c r="H20" s="545"/>
    </row>
    <row r="21" spans="1:8" ht="24">
      <c r="A21" s="294" t="s">
        <v>320</v>
      </c>
      <c r="B21" s="303"/>
      <c r="C21" s="313"/>
      <c r="D21" s="313"/>
      <c r="E21" s="296" t="s">
        <v>321</v>
      </c>
      <c r="F21" s="547" t="s">
        <v>322</v>
      </c>
      <c r="G21" s="545">
        <v>864</v>
      </c>
      <c r="H21" s="545">
        <v>570</v>
      </c>
    </row>
    <row r="22" spans="1:8" ht="24">
      <c r="A22" s="302" t="s">
        <v>323</v>
      </c>
      <c r="B22" s="303" t="s">
        <v>324</v>
      </c>
      <c r="C22" s="45">
        <v>136</v>
      </c>
      <c r="D22" s="45">
        <v>100</v>
      </c>
      <c r="E22" s="302" t="s">
        <v>325</v>
      </c>
      <c r="F22" s="547" t="s">
        <v>326</v>
      </c>
      <c r="G22" s="545"/>
      <c r="H22" s="545"/>
    </row>
    <row r="23" spans="1:8" ht="24">
      <c r="A23" s="296" t="s">
        <v>327</v>
      </c>
      <c r="B23" s="303" t="s">
        <v>328</v>
      </c>
      <c r="C23" s="45">
        <v>1039</v>
      </c>
      <c r="D23" s="45">
        <v>0</v>
      </c>
      <c r="E23" s="296" t="s">
        <v>329</v>
      </c>
      <c r="F23" s="547" t="s">
        <v>330</v>
      </c>
      <c r="G23" s="545"/>
      <c r="H23" s="545"/>
    </row>
    <row r="24" spans="1:18" ht="12">
      <c r="A24" s="296" t="s">
        <v>331</v>
      </c>
      <c r="B24" s="303" t="s">
        <v>332</v>
      </c>
      <c r="C24" s="45">
        <v>1</v>
      </c>
      <c r="D24" s="45">
        <v>1</v>
      </c>
      <c r="E24" s="299" t="s">
        <v>103</v>
      </c>
      <c r="F24" s="549" t="s">
        <v>333</v>
      </c>
      <c r="G24" s="543">
        <f>SUM(G19:G23)</f>
        <v>864</v>
      </c>
      <c r="H24" s="543">
        <f>SUM(H19:H23)</f>
        <v>570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6" t="s">
        <v>78</v>
      </c>
      <c r="B25" s="303" t="s">
        <v>334</v>
      </c>
      <c r="C25" s="45">
        <v>15</v>
      </c>
      <c r="D25" s="45"/>
      <c r="E25" s="300"/>
      <c r="F25" s="302"/>
      <c r="G25" s="548"/>
      <c r="H25" s="548"/>
    </row>
    <row r="26" spans="1:14" ht="12">
      <c r="A26" s="299" t="s">
        <v>76</v>
      </c>
      <c r="B26" s="304" t="s">
        <v>335</v>
      </c>
      <c r="C26" s="48">
        <f>SUM(C22:C25)</f>
        <v>1191</v>
      </c>
      <c r="D26" s="48">
        <f>SUM(D22:D25)</f>
        <v>101</v>
      </c>
      <c r="E26" s="296"/>
      <c r="F26" s="302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299"/>
      <c r="B27" s="304"/>
      <c r="C27" s="313"/>
      <c r="D27" s="313"/>
      <c r="E27" s="296"/>
      <c r="F27" s="302"/>
      <c r="G27" s="548"/>
      <c r="H27" s="548"/>
    </row>
    <row r="28" spans="1:18" ht="12">
      <c r="A28" s="126" t="s">
        <v>336</v>
      </c>
      <c r="B28" s="291" t="s">
        <v>337</v>
      </c>
      <c r="C28" s="49">
        <f>C26+C19</f>
        <v>2044</v>
      </c>
      <c r="D28" s="49">
        <f>D26+D19</f>
        <v>741</v>
      </c>
      <c r="E28" s="126" t="s">
        <v>338</v>
      </c>
      <c r="F28" s="549" t="s">
        <v>339</v>
      </c>
      <c r="G28" s="543">
        <f>G13+G15+G24</f>
        <v>3072</v>
      </c>
      <c r="H28" s="543">
        <f>H13+H15+H24</f>
        <v>2509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1"/>
      <c r="C29" s="313"/>
      <c r="D29" s="313"/>
      <c r="E29" s="126"/>
      <c r="F29" s="547"/>
      <c r="G29" s="548"/>
      <c r="H29" s="548"/>
    </row>
    <row r="30" spans="1:18" ht="12">
      <c r="A30" s="126" t="s">
        <v>340</v>
      </c>
      <c r="B30" s="291" t="s">
        <v>341</v>
      </c>
      <c r="C30" s="49">
        <f>IF((G28-C28)&gt;0,G28-C28,0)</f>
        <v>1028</v>
      </c>
      <c r="D30" s="49">
        <f>IF((H28-D28)&gt;0,H28-D28,0)</f>
        <v>1768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848</v>
      </c>
      <c r="B31" s="304" t="s">
        <v>344</v>
      </c>
      <c r="C31" s="45"/>
      <c r="D31" s="45"/>
      <c r="E31" s="294" t="s">
        <v>851</v>
      </c>
      <c r="F31" s="547" t="s">
        <v>345</v>
      </c>
      <c r="G31" s="545"/>
      <c r="H31" s="545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47" t="s">
        <v>349</v>
      </c>
      <c r="G32" s="545"/>
      <c r="H32" s="545">
        <v>0</v>
      </c>
    </row>
    <row r="33" spans="1:18" ht="12">
      <c r="A33" s="127" t="s">
        <v>350</v>
      </c>
      <c r="B33" s="304" t="s">
        <v>351</v>
      </c>
      <c r="C33" s="48">
        <f>C28-C31+C32</f>
        <v>2044</v>
      </c>
      <c r="D33" s="48">
        <f>D28-D31+D32</f>
        <v>741</v>
      </c>
      <c r="E33" s="126" t="s">
        <v>352</v>
      </c>
      <c r="F33" s="549" t="s">
        <v>353</v>
      </c>
      <c r="G33" s="52">
        <f>G32-G31+G28</f>
        <v>3072</v>
      </c>
      <c r="H33" s="52">
        <f>H32-H31+H28</f>
        <v>2509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1" t="s">
        <v>355</v>
      </c>
      <c r="C34" s="49">
        <f>IF((G33-C33)&gt;0,G33-C33,0)</f>
        <v>1028</v>
      </c>
      <c r="D34" s="49">
        <f>IF((H33-D33)&gt;0,H33-D33,0)</f>
        <v>1768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48"/>
      <c r="H36" s="548"/>
    </row>
    <row r="37" spans="1:8" ht="24">
      <c r="A37" s="307" t="s">
        <v>362</v>
      </c>
      <c r="B37" s="308" t="s">
        <v>363</v>
      </c>
      <c r="C37" s="428"/>
      <c r="D37" s="428"/>
      <c r="E37" s="306"/>
      <c r="F37" s="552"/>
      <c r="G37" s="548"/>
      <c r="H37" s="548"/>
    </row>
    <row r="38" spans="1:8" ht="12">
      <c r="A38" s="309" t="s">
        <v>364</v>
      </c>
      <c r="B38" s="308" t="s">
        <v>365</v>
      </c>
      <c r="C38" s="125"/>
      <c r="D38" s="125"/>
      <c r="E38" s="306"/>
      <c r="F38" s="552"/>
      <c r="G38" s="548"/>
      <c r="H38" s="548"/>
    </row>
    <row r="39" spans="1:18" ht="12">
      <c r="A39" s="310" t="s">
        <v>366</v>
      </c>
      <c r="B39" s="128" t="s">
        <v>367</v>
      </c>
      <c r="C39" s="455">
        <f>+IF((G33-C33-C35)&gt;0,G33-C33-C35,0)</f>
        <v>1028</v>
      </c>
      <c r="D39" s="455">
        <f>+IF((H33-D33-D35)&gt;0,H33-D33-D35,0)</f>
        <v>1768</v>
      </c>
      <c r="E39" s="311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1028</v>
      </c>
      <c r="D41" s="51">
        <f>IF(H39=0,IF(D39-D40&gt;0,D39-D40+H40,0),IF(H39-H40&lt;0,H40-H39+D39,0))</f>
        <v>1768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0" t="s">
        <v>378</v>
      </c>
      <c r="C42" s="52">
        <f>C33+C35+C39</f>
        <v>3072</v>
      </c>
      <c r="D42" s="52">
        <f>D33+D35+D39</f>
        <v>2509</v>
      </c>
      <c r="E42" s="127" t="s">
        <v>379</v>
      </c>
      <c r="F42" s="128" t="s">
        <v>380</v>
      </c>
      <c r="G42" s="52">
        <f>G39+G33</f>
        <v>3072</v>
      </c>
      <c r="H42" s="52">
        <f>H39+H33</f>
        <v>2509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2"/>
      <c r="B43" s="422"/>
      <c r="C43" s="423"/>
      <c r="D43" s="423"/>
      <c r="E43" s="424"/>
      <c r="F43" s="555"/>
      <c r="G43" s="423"/>
      <c r="H43" s="423"/>
    </row>
    <row r="44" spans="1:8" ht="12">
      <c r="A44" s="312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855</v>
      </c>
      <c r="B45" s="587"/>
      <c r="C45" s="587"/>
      <c r="D45" s="587"/>
      <c r="E45" s="587"/>
      <c r="F45" s="555"/>
      <c r="G45" s="423"/>
      <c r="H45" s="423"/>
    </row>
    <row r="46" spans="1:8" ht="12">
      <c r="A46" s="312"/>
      <c r="B46" s="422"/>
      <c r="C46" s="423"/>
      <c r="D46" s="423"/>
      <c r="E46" s="424"/>
      <c r="F46" s="555"/>
      <c r="G46" s="423"/>
      <c r="H46" s="423"/>
    </row>
    <row r="47" spans="1:8" ht="12">
      <c r="A47" s="312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272</v>
      </c>
      <c r="B48" s="573">
        <v>42019</v>
      </c>
      <c r="C48" s="425" t="s">
        <v>381</v>
      </c>
      <c r="D48" s="583" t="s">
        <v>869</v>
      </c>
      <c r="E48" s="583"/>
      <c r="F48" s="583"/>
      <c r="G48" s="583"/>
      <c r="H48" s="583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3"/>
      <c r="D49" s="423"/>
      <c r="E49" s="555"/>
      <c r="F49" s="555"/>
      <c r="G49" s="558"/>
      <c r="H49" s="558"/>
    </row>
    <row r="50" spans="1:8" ht="12.75" customHeight="1">
      <c r="A50" s="556"/>
      <c r="B50" s="557"/>
      <c r="C50" s="426" t="s">
        <v>779</v>
      </c>
      <c r="D50" s="583" t="s">
        <v>860</v>
      </c>
      <c r="E50" s="583"/>
      <c r="F50" s="583"/>
      <c r="G50" s="583"/>
      <c r="H50" s="583"/>
    </row>
    <row r="51" spans="1:8" ht="12">
      <c r="A51" s="559"/>
      <c r="B51" s="555"/>
      <c r="C51" s="423"/>
      <c r="D51" s="423"/>
      <c r="E51" s="555"/>
      <c r="F51" s="555"/>
      <c r="G51" s="558"/>
      <c r="H51" s="558"/>
    </row>
    <row r="52" spans="1:8" ht="12">
      <c r="A52" s="559"/>
      <c r="B52" s="555"/>
      <c r="C52" s="571"/>
      <c r="D52" s="571"/>
      <c r="E52" s="572"/>
      <c r="F52" s="572"/>
      <c r="G52" s="571"/>
      <c r="H52" s="571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102"/>
  <sheetViews>
    <sheetView zoomScalePageLayoutView="0" workbookViewId="0" topLeftCell="A28">
      <selection activeCell="A53" sqref="A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3"/>
      <c r="B3" s="463"/>
      <c r="C3" s="464"/>
      <c r="D3" s="464"/>
      <c r="E3" s="322"/>
      <c r="F3" s="322"/>
    </row>
    <row r="4" spans="1:6" ht="15" customHeight="1">
      <c r="A4" s="465" t="s">
        <v>383</v>
      </c>
      <c r="B4" s="465" t="str">
        <f>'справка №1-БАЛАНС'!E3</f>
        <v>"ПИ АР СИ "АДСИЦ</v>
      </c>
      <c r="C4" s="536" t="s">
        <v>2</v>
      </c>
      <c r="D4" s="536">
        <f>'справка №1-БАЛАНС'!H3</f>
        <v>175326309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 </v>
      </c>
    </row>
    <row r="6" spans="1:6" ht="12" customHeight="1">
      <c r="A6" s="466" t="s">
        <v>5</v>
      </c>
      <c r="B6" s="501" t="str">
        <f>'справка №1-БАЛАНС'!E5</f>
        <v>към 31.12.2014 г.</v>
      </c>
      <c r="C6" s="467"/>
      <c r="D6" s="468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3154</v>
      </c>
      <c r="D10" s="53">
        <v>2321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-834</v>
      </c>
      <c r="D11" s="53">
        <v>-833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-111</v>
      </c>
      <c r="D13" s="53">
        <v>-57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-14</v>
      </c>
      <c r="D14" s="53">
        <v>-4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-15</v>
      </c>
      <c r="D17" s="53">
        <v>-1</v>
      </c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>
        <v>-1</v>
      </c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-2</v>
      </c>
      <c r="D19" s="53">
        <v>-709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2177</v>
      </c>
      <c r="D20" s="54">
        <f>SUM(D10:D19)</f>
        <v>717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>
        <v>-69</v>
      </c>
      <c r="D22" s="53">
        <v>-6</v>
      </c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>
        <v>216</v>
      </c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>
        <v>-2760</v>
      </c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/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-2829</v>
      </c>
      <c r="D32" s="54">
        <f>SUM(D22:D31)</f>
        <v>210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3248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2347</v>
      </c>
      <c r="D36" s="53">
        <v>208</v>
      </c>
      <c r="E36" s="129"/>
      <c r="F36" s="129"/>
    </row>
    <row r="37" spans="1:6" ht="12">
      <c r="A37" s="330" t="s">
        <v>437</v>
      </c>
      <c r="B37" s="331" t="s">
        <v>438</v>
      </c>
      <c r="C37" s="53">
        <v>-1195</v>
      </c>
      <c r="D37" s="53">
        <v>-1127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-136</v>
      </c>
      <c r="D39" s="53">
        <v>-98</v>
      </c>
      <c r="E39" s="129"/>
      <c r="F39" s="129"/>
    </row>
    <row r="40" spans="1:6" ht="12">
      <c r="A40" s="330" t="s">
        <v>443</v>
      </c>
      <c r="B40" s="331" t="s">
        <v>444</v>
      </c>
      <c r="C40" s="53">
        <v>-230</v>
      </c>
      <c r="D40" s="53">
        <v>-3120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786</v>
      </c>
      <c r="D42" s="54">
        <f>SUM(D34:D41)</f>
        <v>-889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134</v>
      </c>
      <c r="D43" s="54">
        <f>D42+D32+D20</f>
        <v>38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49</v>
      </c>
      <c r="D44" s="131">
        <v>11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183</v>
      </c>
      <c r="D45" s="54">
        <f>D44+D43</f>
        <v>49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183</v>
      </c>
      <c r="D46" s="55">
        <v>49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863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868</v>
      </c>
      <c r="C50" s="588"/>
      <c r="D50" s="588"/>
      <c r="G50" s="132"/>
      <c r="H50" s="132"/>
    </row>
    <row r="51" spans="1:8" ht="12">
      <c r="A51" s="316"/>
      <c r="B51" s="316"/>
      <c r="C51" s="317"/>
      <c r="D51" s="317"/>
      <c r="G51" s="132"/>
      <c r="H51" s="132"/>
    </row>
    <row r="52" spans="1:8" ht="12">
      <c r="A52" s="316"/>
      <c r="B52" s="434" t="s">
        <v>859</v>
      </c>
      <c r="C52" s="588"/>
      <c r="D52" s="588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537"/>
  <sheetViews>
    <sheetView zoomScalePageLayoutView="0" workbookViewId="0" topLeftCell="A22">
      <selection activeCell="E42" sqref="E42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0" t="str">
        <f>'справка №1-БАЛАНС'!E3</f>
        <v>"ПИ АР СИ "АДСИЦ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175326309</v>
      </c>
      <c r="N3" s="2"/>
    </row>
    <row r="4" spans="1:15" s="527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4</v>
      </c>
      <c r="L4" s="593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5</v>
      </c>
      <c r="B5" s="594" t="str">
        <f>'справка №1-БАЛАНС'!E5</f>
        <v>към 31.12.2014 г.</v>
      </c>
      <c r="C5" s="594"/>
      <c r="D5" s="594"/>
      <c r="E5" s="594"/>
      <c r="F5" s="474"/>
      <c r="G5" s="474"/>
      <c r="H5" s="474"/>
      <c r="I5" s="474"/>
      <c r="J5" s="474"/>
      <c r="K5" s="475"/>
      <c r="L5" s="323"/>
      <c r="M5" s="476" t="s">
        <v>6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16411</v>
      </c>
      <c r="D11" s="57">
        <f>'справка №1-БАЛАНС'!H19</f>
        <v>450</v>
      </c>
      <c r="E11" s="57">
        <f>'справка №1-БАЛАНС'!H20</f>
        <v>3710</v>
      </c>
      <c r="F11" s="57">
        <f>'справка №1-БАЛАНС'!H22</f>
        <v>732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1768</v>
      </c>
      <c r="J11" s="57">
        <f>'справка №1-БАЛАНС'!H29+'справка №1-БАЛАНС'!H32</f>
        <v>0</v>
      </c>
      <c r="K11" s="59"/>
      <c r="L11" s="342">
        <f>SUM(C11:K11)</f>
        <v>23071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16411</v>
      </c>
      <c r="D15" s="60">
        <f aca="true" t="shared" si="2" ref="D15:M15">D11+D12</f>
        <v>450</v>
      </c>
      <c r="E15" s="60">
        <f t="shared" si="2"/>
        <v>3710</v>
      </c>
      <c r="F15" s="60">
        <f t="shared" si="2"/>
        <v>732</v>
      </c>
      <c r="G15" s="60">
        <f t="shared" si="2"/>
        <v>0</v>
      </c>
      <c r="H15" s="60">
        <f t="shared" si="2"/>
        <v>0</v>
      </c>
      <c r="I15" s="60">
        <f t="shared" si="2"/>
        <v>1768</v>
      </c>
      <c r="J15" s="60">
        <f t="shared" si="2"/>
        <v>0</v>
      </c>
      <c r="K15" s="60">
        <f t="shared" si="2"/>
        <v>0</v>
      </c>
      <c r="L15" s="342">
        <f t="shared" si="1"/>
        <v>23071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1028</v>
      </c>
      <c r="J16" s="343">
        <f>+'справка №1-БАЛАНС'!G32</f>
        <v>0</v>
      </c>
      <c r="K16" s="59"/>
      <c r="L16" s="342">
        <f t="shared" si="1"/>
        <v>1028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570</v>
      </c>
      <c r="F17" s="61">
        <f t="shared" si="3"/>
        <v>120</v>
      </c>
      <c r="G17" s="61">
        <f t="shared" si="3"/>
        <v>0</v>
      </c>
      <c r="H17" s="61">
        <f t="shared" si="3"/>
        <v>0</v>
      </c>
      <c r="I17" s="61">
        <f t="shared" si="3"/>
        <v>-1768</v>
      </c>
      <c r="J17" s="61">
        <f>J18+J19</f>
        <v>0</v>
      </c>
      <c r="K17" s="61">
        <f t="shared" si="3"/>
        <v>0</v>
      </c>
      <c r="L17" s="342">
        <f t="shared" si="1"/>
        <v>-1078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>
        <v>-1078</v>
      </c>
      <c r="J18" s="59"/>
      <c r="K18" s="59"/>
      <c r="L18" s="342">
        <f t="shared" si="1"/>
        <v>-1078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>
        <v>570</v>
      </c>
      <c r="F19" s="59">
        <v>120</v>
      </c>
      <c r="G19" s="59"/>
      <c r="H19" s="59"/>
      <c r="I19" s="59">
        <v>-690</v>
      </c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16411</v>
      </c>
      <c r="D29" s="58">
        <f aca="true" t="shared" si="6" ref="D29:M29">D17+D20+D21+D24+D28+D27+D15+D16</f>
        <v>450</v>
      </c>
      <c r="E29" s="58">
        <f t="shared" si="6"/>
        <v>4280</v>
      </c>
      <c r="F29" s="58">
        <f t="shared" si="6"/>
        <v>852</v>
      </c>
      <c r="G29" s="58">
        <f t="shared" si="6"/>
        <v>0</v>
      </c>
      <c r="H29" s="58">
        <f t="shared" si="6"/>
        <v>0</v>
      </c>
      <c r="I29" s="58">
        <f t="shared" si="6"/>
        <v>1028</v>
      </c>
      <c r="J29" s="58">
        <f t="shared" si="6"/>
        <v>0</v>
      </c>
      <c r="K29" s="58">
        <f t="shared" si="6"/>
        <v>0</v>
      </c>
      <c r="L29" s="342">
        <f t="shared" si="1"/>
        <v>23021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16411</v>
      </c>
      <c r="D32" s="58">
        <f t="shared" si="7"/>
        <v>450</v>
      </c>
      <c r="E32" s="58">
        <f t="shared" si="7"/>
        <v>4280</v>
      </c>
      <c r="F32" s="58">
        <f t="shared" si="7"/>
        <v>852</v>
      </c>
      <c r="G32" s="58">
        <f t="shared" si="7"/>
        <v>0</v>
      </c>
      <c r="H32" s="58">
        <f t="shared" si="7"/>
        <v>0</v>
      </c>
      <c r="I32" s="58">
        <f t="shared" si="7"/>
        <v>1028</v>
      </c>
      <c r="J32" s="58">
        <f t="shared" si="7"/>
        <v>0</v>
      </c>
      <c r="K32" s="58">
        <f t="shared" si="7"/>
        <v>0</v>
      </c>
      <c r="L32" s="342">
        <f t="shared" si="1"/>
        <v>23021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1" t="s">
        <v>856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0" t="s">
        <v>864</v>
      </c>
      <c r="B38" s="18"/>
      <c r="C38" s="354" t="s">
        <v>868</v>
      </c>
      <c r="D38" s="354"/>
      <c r="E38" s="354"/>
      <c r="F38" s="354"/>
      <c r="G38" s="354"/>
      <c r="H38" s="354"/>
      <c r="I38" s="354"/>
      <c r="J38" s="533"/>
      <c r="K38" s="533"/>
      <c r="L38" s="354" t="s">
        <v>859</v>
      </c>
      <c r="M38" s="533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6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6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6"/>
    </row>
    <row r="42" spans="1:13" ht="12">
      <c r="A42" s="531"/>
      <c r="B42" s="532"/>
      <c r="C42" s="533"/>
      <c r="D42" s="533"/>
      <c r="E42" s="354"/>
      <c r="F42" s="354"/>
      <c r="G42" s="354"/>
      <c r="H42" s="533"/>
      <c r="I42" s="533"/>
      <c r="J42" s="533"/>
      <c r="K42" s="533"/>
      <c r="L42" s="533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A16">
      <selection activeCell="J49" sqref="J4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7" t="s">
        <v>383</v>
      </c>
      <c r="B2" s="598"/>
      <c r="C2" s="599" t="str">
        <f>'справка №1-БАЛАНС'!E3</f>
        <v>"ПИ АР СИ "АДСИЦ</v>
      </c>
      <c r="D2" s="599"/>
      <c r="E2" s="599"/>
      <c r="F2" s="599"/>
      <c r="G2" s="599"/>
      <c r="H2" s="599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175326309</v>
      </c>
      <c r="P2" s="478"/>
      <c r="Q2" s="478"/>
      <c r="R2" s="521"/>
    </row>
    <row r="3" spans="1:18" ht="15">
      <c r="A3" s="597" t="s">
        <v>5</v>
      </c>
      <c r="B3" s="598"/>
      <c r="C3" s="600" t="str">
        <f>'справка №1-БАЛАНС'!E5</f>
        <v>към 31.12.2014 г.</v>
      </c>
      <c r="D3" s="600"/>
      <c r="E3" s="600"/>
      <c r="F3" s="480"/>
      <c r="G3" s="480"/>
      <c r="H3" s="480"/>
      <c r="I3" s="480"/>
      <c r="J3" s="480"/>
      <c r="K3" s="480"/>
      <c r="L3" s="480"/>
      <c r="M3" s="605" t="s">
        <v>4</v>
      </c>
      <c r="N3" s="605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522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523</v>
      </c>
    </row>
    <row r="5" spans="1:18" s="99" customFormat="1" ht="30.75" customHeight="1">
      <c r="A5" s="606" t="s">
        <v>463</v>
      </c>
      <c r="B5" s="607"/>
      <c r="C5" s="595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3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3" t="s">
        <v>528</v>
      </c>
      <c r="R5" s="603" t="s">
        <v>529</v>
      </c>
    </row>
    <row r="6" spans="1:18" s="99" customFormat="1" ht="48">
      <c r="A6" s="608"/>
      <c r="B6" s="609"/>
      <c r="C6" s="596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4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4"/>
      <c r="R6" s="604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23</v>
      </c>
      <c r="E12" s="188"/>
      <c r="F12" s="188"/>
      <c r="G12" s="73">
        <f t="shared" si="2"/>
        <v>23</v>
      </c>
      <c r="H12" s="64"/>
      <c r="I12" s="64"/>
      <c r="J12" s="73">
        <f t="shared" si="3"/>
        <v>23</v>
      </c>
      <c r="K12" s="64">
        <v>2</v>
      </c>
      <c r="L12" s="64">
        <v>1</v>
      </c>
      <c r="M12" s="64"/>
      <c r="N12" s="73">
        <f t="shared" si="4"/>
        <v>3</v>
      </c>
      <c r="O12" s="64"/>
      <c r="P12" s="64"/>
      <c r="Q12" s="73">
        <f t="shared" si="0"/>
        <v>3</v>
      </c>
      <c r="R12" s="73">
        <f t="shared" si="1"/>
        <v>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21</v>
      </c>
      <c r="E14" s="188"/>
      <c r="F14" s="188"/>
      <c r="G14" s="73">
        <f t="shared" si="2"/>
        <v>21</v>
      </c>
      <c r="H14" s="64"/>
      <c r="I14" s="64"/>
      <c r="J14" s="73">
        <f t="shared" si="3"/>
        <v>21</v>
      </c>
      <c r="K14" s="64">
        <v>8</v>
      </c>
      <c r="L14" s="64">
        <v>4</v>
      </c>
      <c r="M14" s="64"/>
      <c r="N14" s="73">
        <f t="shared" si="4"/>
        <v>12</v>
      </c>
      <c r="O14" s="64"/>
      <c r="P14" s="64"/>
      <c r="Q14" s="73">
        <f t="shared" si="0"/>
        <v>12</v>
      </c>
      <c r="R14" s="73">
        <f t="shared" si="1"/>
        <v>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1" t="s">
        <v>852</v>
      </c>
      <c r="B15" s="372" t="s">
        <v>853</v>
      </c>
      <c r="C15" s="452" t="s">
        <v>854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560</v>
      </c>
      <c r="B16" s="192" t="s">
        <v>561</v>
      </c>
      <c r="C16" s="365" t="s">
        <v>562</v>
      </c>
      <c r="D16" s="188">
        <v>15</v>
      </c>
      <c r="E16" s="188">
        <v>8</v>
      </c>
      <c r="F16" s="188"/>
      <c r="G16" s="73">
        <f t="shared" si="2"/>
        <v>23</v>
      </c>
      <c r="H16" s="64"/>
      <c r="I16" s="64"/>
      <c r="J16" s="73">
        <f t="shared" si="3"/>
        <v>23</v>
      </c>
      <c r="K16" s="64">
        <v>8</v>
      </c>
      <c r="L16" s="64">
        <v>2</v>
      </c>
      <c r="M16" s="64"/>
      <c r="N16" s="73">
        <f t="shared" si="4"/>
        <v>10</v>
      </c>
      <c r="O16" s="64"/>
      <c r="P16" s="64"/>
      <c r="Q16" s="73">
        <f aca="true" t="shared" si="5" ref="Q16:Q25">N16+O16-P16</f>
        <v>10</v>
      </c>
      <c r="R16" s="73">
        <f aca="true" t="shared" si="6" ref="R16:R25">J16-Q16</f>
        <v>13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59</v>
      </c>
      <c r="E17" s="193">
        <f>SUM(E9:E16)</f>
        <v>8</v>
      </c>
      <c r="F17" s="193">
        <f>SUM(F9:F16)</f>
        <v>0</v>
      </c>
      <c r="G17" s="73">
        <f t="shared" si="2"/>
        <v>67</v>
      </c>
      <c r="H17" s="74">
        <f>SUM(H9:H16)</f>
        <v>0</v>
      </c>
      <c r="I17" s="74">
        <f>SUM(I9:I16)</f>
        <v>0</v>
      </c>
      <c r="J17" s="73">
        <f t="shared" si="3"/>
        <v>67</v>
      </c>
      <c r="K17" s="74">
        <f>SUM(K9:K16)</f>
        <v>18</v>
      </c>
      <c r="L17" s="74">
        <f>SUM(L9:L16)</f>
        <v>7</v>
      </c>
      <c r="M17" s="74">
        <f>SUM(M9:M16)</f>
        <v>0</v>
      </c>
      <c r="N17" s="73">
        <f t="shared" si="4"/>
        <v>25</v>
      </c>
      <c r="O17" s="74">
        <f>SUM(O9:O16)</f>
        <v>0</v>
      </c>
      <c r="P17" s="74">
        <f>SUM(P9:P16)</f>
        <v>0</v>
      </c>
      <c r="Q17" s="73">
        <f t="shared" si="5"/>
        <v>25</v>
      </c>
      <c r="R17" s="73">
        <f t="shared" si="6"/>
        <v>42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24401</v>
      </c>
      <c r="E18" s="186">
        <v>2940</v>
      </c>
      <c r="F18" s="186"/>
      <c r="G18" s="73">
        <f t="shared" si="2"/>
        <v>27341</v>
      </c>
      <c r="H18" s="62">
        <v>864</v>
      </c>
      <c r="I18" s="62">
        <v>1039</v>
      </c>
      <c r="J18" s="73">
        <f t="shared" si="3"/>
        <v>27166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27166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601</v>
      </c>
      <c r="B39" s="368" t="s">
        <v>602</v>
      </c>
      <c r="C39" s="367" t="s">
        <v>603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24460</v>
      </c>
      <c r="E40" s="436">
        <f>E17+E18+E19+E25+E38+E39</f>
        <v>2948</v>
      </c>
      <c r="F40" s="436">
        <f aca="true" t="shared" si="13" ref="F40:R40">F17+F18+F19+F25+F38+F39</f>
        <v>0</v>
      </c>
      <c r="G40" s="436">
        <f t="shared" si="13"/>
        <v>27408</v>
      </c>
      <c r="H40" s="436">
        <f t="shared" si="13"/>
        <v>864</v>
      </c>
      <c r="I40" s="436">
        <f t="shared" si="13"/>
        <v>1039</v>
      </c>
      <c r="J40" s="436">
        <f t="shared" si="13"/>
        <v>27233</v>
      </c>
      <c r="K40" s="436">
        <f t="shared" si="13"/>
        <v>18</v>
      </c>
      <c r="L40" s="436">
        <f t="shared" si="13"/>
        <v>7</v>
      </c>
      <c r="M40" s="436">
        <f t="shared" si="13"/>
        <v>0</v>
      </c>
      <c r="N40" s="436">
        <f t="shared" si="13"/>
        <v>25</v>
      </c>
      <c r="O40" s="436">
        <f t="shared" si="13"/>
        <v>0</v>
      </c>
      <c r="P40" s="436">
        <f t="shared" si="13"/>
        <v>0</v>
      </c>
      <c r="Q40" s="436">
        <f t="shared" si="13"/>
        <v>25</v>
      </c>
      <c r="R40" s="436">
        <f t="shared" si="13"/>
        <v>27208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862</v>
      </c>
      <c r="C44" s="352"/>
      <c r="D44" s="353"/>
      <c r="E44" s="353"/>
      <c r="F44" s="353"/>
      <c r="G44" s="349"/>
      <c r="H44" s="354" t="s">
        <v>867</v>
      </c>
      <c r="I44" s="354"/>
      <c r="J44" s="354"/>
      <c r="K44" s="354"/>
      <c r="L44" s="354"/>
      <c r="M44" s="354"/>
      <c r="N44" s="354"/>
      <c r="O44" s="601" t="s">
        <v>859</v>
      </c>
      <c r="P44" s="602"/>
      <c r="Q44" s="602"/>
      <c r="R44" s="602"/>
    </row>
    <row r="45" spans="1:18" ht="12">
      <c r="A45" s="347"/>
      <c r="B45" s="347"/>
      <c r="C45" s="347"/>
      <c r="D45" s="526"/>
      <c r="E45" s="526"/>
      <c r="F45" s="526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6"/>
      <c r="E46" s="526"/>
      <c r="F46" s="526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6"/>
      <c r="E47" s="526"/>
      <c r="F47" s="526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6"/>
      <c r="E48" s="526"/>
      <c r="F48" s="526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6"/>
      <c r="E49" s="526"/>
      <c r="F49" s="526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6"/>
      <c r="E50" s="526"/>
      <c r="F50" s="526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1">
    <mergeCell ref="A5:B6"/>
    <mergeCell ref="C5:C6"/>
    <mergeCell ref="A2:B2"/>
    <mergeCell ref="C2:H2"/>
    <mergeCell ref="A3:B3"/>
    <mergeCell ref="C3:E3"/>
    <mergeCell ref="O44:R44"/>
    <mergeCell ref="Q5:Q6"/>
    <mergeCell ref="R5:R6"/>
    <mergeCell ref="J5:J6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zoomScalePageLayoutView="0" workbookViewId="0" topLeftCell="A70">
      <selection activeCell="A88" sqref="A88:IV8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607</v>
      </c>
      <c r="B1" s="613"/>
      <c r="C1" s="613"/>
      <c r="D1" s="613"/>
      <c r="E1" s="613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6" t="str">
        <f>'справка №1-БАЛАНС'!E3</f>
        <v>"ПИ АР СИ "АДСИЦ</v>
      </c>
      <c r="C3" s="617"/>
      <c r="D3" s="521" t="s">
        <v>2</v>
      </c>
      <c r="E3" s="106">
        <f>'справка №1-БАЛАНС'!H3</f>
        <v>175326309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5</v>
      </c>
      <c r="B4" s="614" t="str">
        <f>'справка №1-БАЛАНС'!E5</f>
        <v>към 31.12.2014 г.</v>
      </c>
      <c r="C4" s="615"/>
      <c r="D4" s="522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608</v>
      </c>
      <c r="B5" s="491"/>
      <c r="C5" s="492"/>
      <c r="D5" s="106"/>
      <c r="E5" s="493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124</v>
      </c>
      <c r="D28" s="107">
        <v>118</v>
      </c>
      <c r="E28" s="119">
        <f t="shared" si="0"/>
        <v>6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124</v>
      </c>
      <c r="D43" s="103">
        <f>D24+D28+D29+D31+D30+D32+D33+D38</f>
        <v>118</v>
      </c>
      <c r="E43" s="117">
        <f>E24+E28+E29+E31+E30+E32+E33+E38</f>
        <v>6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124</v>
      </c>
      <c r="D44" s="102">
        <f>D43+D21+D19+D9</f>
        <v>118</v>
      </c>
      <c r="E44" s="117">
        <f>E43+E21+E19+E9</f>
        <v>6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1946</v>
      </c>
      <c r="D56" s="102">
        <f>D57+D59</f>
        <v>0</v>
      </c>
      <c r="E56" s="118">
        <f aca="true" t="shared" si="1" ref="E56:E95">C56-D56</f>
        <v>1946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1946</v>
      </c>
      <c r="D57" s="107"/>
      <c r="E57" s="118">
        <f t="shared" si="1"/>
        <v>1946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1946</v>
      </c>
      <c r="D66" s="102">
        <f>D52+D56+D61+D62+D63+D64</f>
        <v>0</v>
      </c>
      <c r="E66" s="118">
        <f t="shared" si="1"/>
        <v>1946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710</v>
      </c>
      <c r="D80" s="102">
        <f>SUM(D81:D84)</f>
        <v>710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>
        <v>710</v>
      </c>
      <c r="D83" s="107">
        <v>710</v>
      </c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1050</v>
      </c>
      <c r="D85" s="103">
        <f>SUM(D86:D90)+D94</f>
        <v>1050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559</v>
      </c>
      <c r="D87" s="107">
        <v>559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355</v>
      </c>
      <c r="D88" s="107">
        <v>355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9</v>
      </c>
      <c r="D89" s="107">
        <v>9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125</v>
      </c>
      <c r="D90" s="102">
        <f>SUM(D91:D93)</f>
        <v>125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104</v>
      </c>
      <c r="D92" s="107">
        <v>104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21</v>
      </c>
      <c r="D93" s="107">
        <v>21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795</v>
      </c>
      <c r="D95" s="107">
        <v>795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2555</v>
      </c>
      <c r="D96" s="103">
        <f>D85+D80+D75+D71+D95</f>
        <v>2555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4501</v>
      </c>
      <c r="D97" s="103">
        <f>D96+D68+D66</f>
        <v>2555</v>
      </c>
      <c r="E97" s="103">
        <f>E96+E68+E66</f>
        <v>1946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778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1" t="s">
        <v>865</v>
      </c>
      <c r="B109" s="611"/>
      <c r="C109" s="611" t="s">
        <v>866</v>
      </c>
      <c r="D109" s="611"/>
      <c r="E109" s="611"/>
      <c r="F109" s="61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:B30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8" t="str">
        <f>'справка №1-БАЛАНС'!E3</f>
        <v>"ПИ АР СИ "АДСИЦ</v>
      </c>
      <c r="C4" s="618"/>
      <c r="D4" s="618"/>
      <c r="E4" s="618"/>
      <c r="F4" s="618"/>
      <c r="G4" s="623" t="s">
        <v>2</v>
      </c>
      <c r="H4" s="623"/>
      <c r="I4" s="495">
        <f>'справка №1-БАЛАНС'!H3</f>
        <v>175326309</v>
      </c>
    </row>
    <row r="5" spans="1:9" ht="15">
      <c r="A5" s="496" t="s">
        <v>5</v>
      </c>
      <c r="B5" s="619" t="str">
        <f>'справка №1-БАЛАНС'!E5</f>
        <v>към 31.12.2014 г.</v>
      </c>
      <c r="C5" s="619"/>
      <c r="D5" s="619"/>
      <c r="E5" s="619"/>
      <c r="F5" s="619"/>
      <c r="G5" s="621" t="s">
        <v>4</v>
      </c>
      <c r="H5" s="622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782</v>
      </c>
    </row>
    <row r="7" spans="1:9" s="515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5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6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611" t="s">
        <v>865</v>
      </c>
      <c r="B30" s="611"/>
      <c r="C30" s="611" t="s">
        <v>868</v>
      </c>
      <c r="D30" s="611"/>
      <c r="E30" s="611"/>
      <c r="F30" s="611"/>
      <c r="G30" s="570"/>
      <c r="H30" s="418"/>
      <c r="I30" s="620"/>
      <c r="J30" s="620"/>
    </row>
    <row r="31" spans="1:9" s="516" customFormat="1" ht="12">
      <c r="A31" s="347"/>
      <c r="B31" s="386"/>
      <c r="C31" s="347"/>
      <c r="D31" s="518"/>
      <c r="E31" s="518"/>
      <c r="F31" s="518"/>
      <c r="G31" s="518"/>
      <c r="H31" s="518"/>
      <c r="I31" s="518"/>
    </row>
    <row r="32" spans="1:9" s="516" customFormat="1" ht="12">
      <c r="A32" s="347"/>
      <c r="B32" s="386"/>
      <c r="C32" s="610" t="s">
        <v>859</v>
      </c>
      <c r="D32" s="610"/>
      <c r="E32" s="610"/>
      <c r="F32" s="610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8">
    <mergeCell ref="C32:F32"/>
    <mergeCell ref="B4:F4"/>
    <mergeCell ref="B5:F5"/>
    <mergeCell ref="I30:J30"/>
    <mergeCell ref="G5:H5"/>
    <mergeCell ref="G4:H4"/>
    <mergeCell ref="C30:F30"/>
    <mergeCell ref="A30:B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E157" sqref="E157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4" t="str">
        <f>'справка №1-БАЛАНС'!E3</f>
        <v>"ПИ АР СИ "АДСИЦ</v>
      </c>
      <c r="C5" s="624"/>
      <c r="D5" s="624"/>
      <c r="E5" s="565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5" t="str">
        <f>'справка №1-БАЛАНС'!E5</f>
        <v>към 31.12.2014 г.</v>
      </c>
      <c r="C6" s="625"/>
      <c r="D6" s="505"/>
      <c r="E6" s="564" t="s">
        <v>4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611" t="s">
        <v>862</v>
      </c>
      <c r="B151" s="611"/>
      <c r="C151" s="626" t="s">
        <v>868</v>
      </c>
      <c r="D151" s="626"/>
      <c r="E151" s="626"/>
      <c r="F151" s="626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6" t="s">
        <v>859</v>
      </c>
      <c r="D153" s="626"/>
      <c r="E153" s="626"/>
      <c r="F153" s="626"/>
    </row>
    <row r="154" spans="3:5" ht="12.75">
      <c r="C154" s="512"/>
      <c r="E154" s="512"/>
    </row>
  </sheetData>
  <sheetProtection/>
  <mergeCells count="5">
    <mergeCell ref="B5:D5"/>
    <mergeCell ref="B6:C6"/>
    <mergeCell ref="C153:F153"/>
    <mergeCell ref="C151:F151"/>
    <mergeCell ref="A151:B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F19" sqref="F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Denitsa Kiryakova PRM</cp:lastModifiedBy>
  <cp:lastPrinted>2015-01-26T07:18:06Z</cp:lastPrinted>
  <dcterms:created xsi:type="dcterms:W3CDTF">2000-06-29T12:02:40Z</dcterms:created>
  <dcterms:modified xsi:type="dcterms:W3CDTF">2015-03-21T06:43:33Z</dcterms:modified>
  <cp:category/>
  <cp:version/>
  <cp:contentType/>
  <cp:contentStatus/>
</cp:coreProperties>
</file>