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<sst xmlns="http://schemas.openxmlformats.org/spreadsheetml/2006/main" count="1075" uniqueCount="877">
  <si>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</si>
  <si>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</si>
  <si>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</si>
  <si>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</si>
  <si>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</si>
  <si>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</si>
  <si>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</si>
  <si>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</si>
  <si>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</si>
  <si>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</si>
  <si>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</si>
  <si>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</si>
  <si>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</si>
  <si>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</si>
  <si>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</si>
  <si>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</si>
  <si>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</si>
  <si>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</si>
  <si>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</si>
  <si>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</si>
  <si>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</si>
  <si>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</si>
  <si>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</si>
  <si>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</si>
  <si>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</si>
  <si>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</si>
  <si>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</si>
  <si>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</si>
  <si>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</si>
  <si>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</si>
  <si>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</si>
  <si>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</si>
  <si>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</si>
  <si>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</si>
  <si>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</si>
  <si>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</si>
  <si>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</si>
  <si>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</si>
  <si>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</si>
  <si>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</si>
  <si>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</si>
  <si>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</si>
  <si>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</si>
  <si>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</si>
  <si>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</si>
  <si>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</si>
  <si>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</si>
  <si>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</si>
  <si>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</si>
  <si>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</si>
  <si>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</si>
  <si>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</si>
  <si>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</si>
  <si>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</si>
  <si>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</si>
  <si>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</si>
  <si>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</si>
  <si>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</si>
  <si>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</si>
  <si>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</si>
  <si>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</si>
  <si>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</si>
  <si>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</si>
  <si>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</si>
  <si>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</si>
  <si>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</si>
  <si>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</si>
  <si>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</si>
  <si>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</si>
  <si>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</si>
  <si>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</si>
  <si>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</si>
  <si>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</si>
  <si>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</si>
  <si>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</si>
  <si>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</si>
  <si>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</si>
  <si>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</si>
  <si>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</si>
  <si>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</si>
  <si>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</si>
  <si>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</si>
  <si>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</si>
  <si>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</si>
  <si>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</si>
  <si>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</si>
  <si>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</si>
  <si>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</si>
  <si>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</si>
  <si>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</si>
  <si>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</si>
  <si>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</si>
  <si>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</si>
  <si>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</si>
  <si>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</si>
  <si>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</si>
  <si>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</si>
  <si>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</si>
  <si>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</si>
  <si>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</si>
  <si>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</si>
  <si>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</si>
  <si>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</si>
  <si>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</si>
  <si>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</si>
  <si>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</si>
  <si>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</si>
  <si>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</si>
  <si>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</si>
  <si>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</si>
  <si>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</si>
  <si>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</si>
  <si>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</si>
  <si>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</si>
  <si>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</si>
  <si>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</si>
  <si>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</si>
  <si>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</si>
  <si>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</si>
  <si>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</si>
  <si>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</si>
  <si>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</si>
  <si>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</si>
  <si>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</si>
  <si>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</si>
  <si>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</si>
  <si>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</si>
  <si>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</si>
  <si>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</si>
  <si>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</si>
  <si>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</si>
  <si>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</si>
  <si>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</si>
  <si>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</si>
  <si>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</si>
  <si>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</si>
  <si>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</si>
  <si>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</si>
  <si>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</si>
  <si>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</si>
  <si>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</si>
  <si>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</si>
  <si>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</si>
  <si>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</si>
  <si>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</si>
  <si>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</si>
  <si>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</si>
  <si>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</si>
  <si>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</si>
  <si>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</si>
  <si>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</si>
  <si>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</si>
  <si>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</si>
  <si>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</si>
  <si>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</si>
  <si>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</si>
  <si>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</si>
  <si>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</si>
  <si>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</si>
  <si>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</si>
  <si>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</si>
  <si>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</si>
  <si>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</si>
  <si>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</si>
  <si>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</si>
  <si>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</si>
  <si>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</si>
  <si>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</si>
  <si>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</si>
  <si>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</si>
  <si>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</si>
  <si>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</si>
  <si>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</si>
  <si>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</si>
  <si>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</si>
  <si>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</si>
  <si>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</si>
  <si>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</si>
  <si>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</si>
  <si>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</si>
  <si>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</si>
  <si>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</si>
  <si>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</si>
  <si>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</si>
  <si>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</si>
  <si>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</si>
  <si>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</si>
  <si>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</si>
  <si>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</si>
  <si>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</si>
  <si>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</si>
  <si>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</si>
  <si>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</si>
  <si>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</si>
  <si>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</si>
  <si>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</si>
  <si>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</si>
  <si>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</si>
  <si>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</si>
  <si>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</si>
  <si>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</si>
  <si>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</si>
  <si>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</si>
  <si>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</si>
  <si>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</si>
  <si>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</si>
  <si>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</si>
  <si>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</si>
  <si>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</si>
  <si>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</si>
  <si>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</si>
  <si>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</si>
  <si>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</si>
  <si>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</si>
  <si>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</si>
  <si>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</si>
  <si>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</si>
  <si>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</si>
  <si>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</si>
  <si>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</si>
  <si>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</si>
  <si>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</si>
  <si>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</si>
  <si>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</si>
  <si>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</si>
  <si>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</si>
  <si>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</si>
  <si>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</si>
  <si>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</si>
  <si>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</si>
  <si>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</si>
  <si>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</si>
  <si>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</si>
  <si>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</si>
  <si>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</si>
  <si>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</si>
  <si>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</si>
  <si>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</si>
  <si>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</si>
  <si>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</si>
  <si>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</si>
  <si>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</si>
  <si>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</si>
  <si>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</si>
  <si>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</si>
  <si>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</si>
  <si>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</si>
  <si>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</si>
  <si>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</si>
  <si>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</si>
  <si>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</si>
  <si>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</si>
  <si>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</si>
  <si>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</si>
  <si>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</si>
  <si>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</si>
  <si>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</si>
  <si>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</si>
  <si>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</si>
  <si>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</si>
  <si>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</si>
  <si>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</si>
  <si>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</si>
  <si>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</si>
  <si>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</si>
  <si>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</si>
  <si>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</si>
  <si>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</si>
  <si>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</si>
  <si>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</si>
  <si>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</si>
  <si>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</si>
  <si>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</si>
  <si>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</si>
  <si>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</si>
  <si>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</si>
  <si>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</si>
  <si>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</si>
  <si>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</si>
  <si>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</si>
  <si>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</si>
  <si>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</si>
  <si>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</si>
  <si>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</si>
  <si>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</si>
  <si>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</si>
  <si>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</si>
  <si>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</si>
  <si>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</si>
  <si>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</si>
  <si>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</si>
  <si>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</si>
  <si>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</si>
  <si>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</si>
  <si>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</si>
  <si>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</si>
  <si>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</si>
  <si>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</si>
  <si>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</si>
  <si>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</si>
  <si>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</si>
  <si>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</si>
  <si>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</si>
  <si>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</si>
  <si>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</si>
  <si>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</si>
  <si>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</si>
  <si>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</si>
  <si>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</si>
  <si>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</si>
  <si>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</si>
  <si>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</si>
  <si>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</si>
  <si>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</si>
  <si>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</si>
  <si>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</si>
  <si>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</si>
  <si>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</si>
  <si>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</si>
  <si>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</si>
  <si>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</si>
  <si>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</si>
  <si>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</si>
  <si>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</si>
  <si>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</si>
  <si>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</si>
  <si>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</si>
  <si>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</si>
  <si>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</si>
  <si>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</si>
  <si>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</si>
  <si>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</si>
  <si>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</si>
  <si>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</si>
  <si>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</si>
  <si>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</si>
  <si>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</si>
  <si>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</si>
  <si>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</si>
  <si>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</si>
  <si>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</si>
  <si>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</si>
  <si>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</si>
  <si>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</si>
  <si>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</si>
  <si>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</si>
  <si>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</si>
  <si>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</si>
  <si>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</si>
  <si>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</si>
  <si>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</si>
  <si>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</si>
  <si>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</si>
  <si>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</si>
  <si>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</si>
  <si>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</si>
  <si>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</si>
  <si>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</si>
  <si>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</si>
  <si>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</si>
  <si>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</si>
  <si>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</si>
  <si>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</si>
  <si>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</si>
  <si>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</si>
  <si>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</si>
  <si>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</si>
  <si>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</si>
  <si>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</si>
  <si>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</si>
  <si>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</si>
  <si>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</si>
  <si>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</si>
  <si>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</si>
  <si>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</si>
  <si>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</si>
  <si>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</si>
  <si>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</si>
  <si>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</si>
  <si>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</si>
  <si>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</si>
  <si>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</si>
  <si>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</si>
  <si>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</si>
  <si>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</si>
  <si>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</si>
  <si>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</si>
  <si>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</si>
  <si>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</si>
  <si>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</si>
  <si>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</si>
  <si>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</si>
  <si>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</si>
  <si>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</si>
  <si>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</si>
  <si>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</si>
  <si>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</si>
  <si>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</si>
  <si>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</si>
  <si>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</si>
  <si>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</si>
  <si>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</si>
  <si>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</si>
  <si>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</si>
  <si>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</si>
  <si>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</si>
  <si>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</si>
  <si>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</si>
  <si>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</si>
  <si>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</si>
  <si>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</si>
  <si>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</si>
  <si>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</si>
  <si>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</si>
  <si>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</si>
  <si>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</si>
  <si>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</si>
  <si>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</si>
  <si>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</si>
  <si>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</si>
  <si>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</si>
  <si>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</si>
  <si>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</si>
  <si>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</si>
  <si>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</si>
  <si>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</si>
  <si>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</si>
  <si>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</si>
  <si>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</si>
  <si>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</si>
  <si>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</si>
  <si>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</si>
  <si>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</si>
  <si>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</si>
  <si>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</si>
  <si>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</si>
  <si>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</si>
  <si>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</si>
  <si>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</si>
  <si>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</si>
  <si>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</si>
  <si>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</si>
  <si>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</si>
  <si>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</si>
  <si>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</si>
  <si>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</si>
  <si>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</si>
  <si>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</si>
  <si>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</si>
  <si>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</si>
  <si>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</si>
  <si>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</si>
  <si>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</si>
  <si>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</si>
  <si>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</si>
  <si>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</si>
  <si>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</si>
  <si>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</si>
  <si>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</si>
  <si>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</si>
  <si>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</si>
  <si>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</si>
  <si>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</si>
  <si>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</si>
  <si>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</si>
  <si>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</si>
  <si>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</si>
  <si>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</si>
  <si>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</si>
  <si>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</si>
  <si>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</si>
  <si>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</si>
  <si>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</si>
  <si>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</si>
  <si>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</si>
  <si>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</si>
  <si>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</si>
  <si>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</si>
  <si>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</si>
  <si>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</si>
  <si>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</si>
  <si>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</si>
  <si>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</si>
  <si>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</si>
  <si>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</si>
  <si>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</si>
  <si>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</si>
  <si>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</si>
  <si>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</si>
  <si>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</si>
  <si>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</si>
  <si>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</si>
  <si>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</si>
  <si>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</si>
  <si>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</si>
  <si>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</si>
  <si>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</si>
  <si>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</si>
  <si>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</si>
  <si>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</si>
  <si>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</si>
  <si>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</si>
  <si>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</si>
  <si>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</si>
  <si>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</si>
  <si>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</si>
  <si>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</si>
  <si>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</si>
  <si>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</si>
  <si>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</si>
  <si>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</si>
  <si>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</si>
  <si>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</si>
  <si>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</si>
  <si>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</si>
  <si>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</si>
  <si>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</si>
  <si>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</si>
  <si>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</si>
  <si>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</si>
  <si>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</si>
  <si>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</si>
  <si>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</si>
  <si>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</si>
  <si>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</si>
  <si>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</si>
  <si>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</si>
  <si>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</si>
  <si>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</si>
  <si>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</si>
  <si>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</si>
  <si>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</si>
  <si>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</si>
  <si>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</si>
  <si>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</si>
  <si>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</si>
  <si>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</si>
  <si>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</si>
  <si>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</si>
  <si>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</si>
  <si>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</si>
  <si>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</si>
  <si>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</si>
  <si>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</si>
  <si>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</si>
  <si>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</si>
  <si>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</si>
  <si>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</si>
  <si>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</si>
  <si>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</si>
  <si>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</si>
  <si>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</si>
  <si>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</si>
  <si>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</si>
  <si>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</si>
  <si>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</si>
  <si>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</si>
  <si>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</si>
  <si>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</si>
  <si>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</si>
  <si>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</si>
  <si>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</si>
  <si>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</si>
  <si>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</si>
  <si>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</si>
  <si>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</si>
  <si>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</si>
  <si>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</si>
  <si>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</si>
  <si>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</si>
  <si>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</si>
  <si>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</si>
  <si>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</si>
  <si>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</si>
  <si>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</si>
  <si>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</si>
  <si>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</si>
  <si>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</si>
  <si>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</si>
  <si>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</si>
  <si>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</si>
  <si>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</si>
  <si>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</si>
  <si>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</si>
  <si>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</si>
  <si>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</si>
  <si>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</si>
  <si>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</si>
  <si>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</si>
  <si>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</si>
  <si>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</si>
  <si>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</si>
  <si>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</si>
  <si>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</si>
  <si>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</si>
  <si>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</si>
  <si>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</si>
  <si>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</si>
  <si>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</si>
  <si>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</si>
  <si>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</si>
  <si>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</si>
  <si>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</si>
  <si>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</si>
  <si>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</si>
  <si>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</si>
  <si>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</si>
  <si>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</si>
  <si>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</si>
  <si>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</si>
  <si>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</si>
  <si>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</si>
  <si>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</si>
  <si>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</si>
  <si>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</si>
  <si>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</si>
  <si>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</si>
  <si>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</si>
  <si>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</si>
  <si>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</si>
  <si>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</si>
  <si>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</si>
  <si>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</si>
  <si>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</si>
  <si>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</si>
  <si>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</si>
  <si>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</si>
  <si>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</si>
  <si>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</si>
  <si>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</si>
  <si>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</si>
  <si>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</si>
  <si>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</si>
  <si>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</si>
  <si>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</si>
  <si>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</si>
  <si>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</si>
  <si>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</si>
  <si>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</si>
  <si>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</si>
  <si>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</si>
  <si>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</si>
  <si>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</si>
  <si>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</si>
  <si>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</si>
  <si>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</si>
  <si>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</si>
  <si>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</si>
  <si>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</si>
  <si>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</si>
  <si>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</si>
  <si>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</si>
  <si>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</si>
  <si>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</si>
  <si>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</si>
  <si>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</si>
  <si>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</si>
  <si>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</si>
  <si>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</si>
  <si>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</si>
  <si>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</si>
  <si>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</si>
  <si>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</si>
  <si>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</si>
  <si>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</si>
  <si>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</si>
  <si>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</si>
  <si>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</si>
  <si>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</si>
  <si>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</si>
  <si>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</si>
  <si>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</si>
  <si>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</si>
  <si>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</si>
  <si>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</si>
  <si>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</si>
  <si>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</si>
  <si>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</si>
  <si>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</si>
  <si>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</si>
  <si>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</si>
  <si>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</si>
  <si>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</si>
  <si>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</si>
  <si>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</si>
  <si>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</si>
  <si>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</si>
  <si>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</si>
  <si>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</si>
  <si>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</si>
  <si>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</si>
  <si>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</si>
  <si>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</si>
  <si>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</si>
  <si>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</si>
  <si>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</si>
  <si>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</si>
  <si>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</si>
  <si>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</si>
  <si>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</si>
  <si>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</si>
  <si>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</si>
  <si>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</si>
  <si>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</si>
  <si>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</si>
  <si>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</si>
  <si>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</si>
  <si>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</si>
  <si>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</si>
  <si>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</si>
  <si>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</si>
  <si>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</si>
  <si>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</si>
  <si>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</si>
  <si>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</si>
  <si>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</si>
  <si>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</si>
  <si>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</si>
  <si>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</si>
  <si>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</si>
  <si>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</si>
  <si>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</si>
  <si>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</si>
  <si>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</si>
  <si>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</si>
  <si>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</si>
  <si>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</si>
  <si>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</si>
  <si>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</si>
  <si>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</si>
  <si>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</si>
  <si>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</si>
  <si>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</si>
  <si>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</si>
  <si>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</si>
  <si>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</si>
  <si>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</si>
  <si>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</si>
  <si>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</si>
  <si>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</si>
  <si>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</si>
  <si>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</si>
  <si>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</si>
  <si>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</si>
  <si>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</si>
  <si>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</si>
  <si>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</si>
  <si>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</si>
  <si>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</si>
  <si>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</si>
  <si>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</si>
  <si>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</si>
  <si>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</si>
  <si>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</si>
  <si>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</si>
  <si>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</si>
  <si>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</si>
  <si>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</si>
  <si>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</si>
  <si>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</si>
  <si>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</si>
  <si>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</si>
  <si>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</si>
  <si>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</si>
  <si>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</si>
  <si>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</si>
  <si>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</si>
  <si>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</si>
  <si>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</si>
  <si>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</si>
  <si>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</si>
  <si>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</si>
  <si>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</si>
  <si>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</si>
  <si>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</si>
  <si>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</si>
  <si>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</si>
  <si>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</si>
  <si>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</si>
  <si>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</si>
  <si>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</si>
  <si>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</si>
  <si>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</si>
  <si>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</si>
  <si>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</si>
  <si>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</si>
  <si>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</si>
  <si>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</si>
  <si>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</si>
  <si>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</si>
  <si>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</si>
  <si>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</si>
  <si>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</si>
  <si>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</si>
  <si>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</si>
  <si>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</si>
  <si>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</si>
  <si>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</si>
  <si>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</si>
  <si>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</si>
  <si>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</si>
  <si>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</si>
  <si>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</si>
  <si>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</si>
  <si>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</si>
  <si>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</si>
  <si>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</si>
  <si>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</si>
  <si>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</si>
  <si>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</si>
  <si>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</si>
  <si>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</si>
  <si>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</si>
  <si>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</si>
  <si>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</si>
  <si>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</si>
  <si>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</si>
  <si>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</si>
  <si>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</si>
  <si>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</si>
  <si>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</si>
  <si>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</si>
  <si>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</si>
  <si>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</si>
  <si>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</si>
  <si>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</si>
  <si>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</si>
  <si>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</si>
  <si>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</si>
  <si>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</si>
  <si>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</si>
  <si>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</si>
  <si>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</si>
  <si>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</si>
  <si>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</si>
  <si>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</si>
  <si>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</si>
  <si>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</si>
  <si>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</si>
  <si>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</si>
  <si>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</si>
  <si>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</si>
  <si>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</si>
  <si>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</si>
  <si>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</si>
  <si>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</si>
  <si>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</si>
  <si>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</si>
  <si>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</si>
  <si>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</si>
  <si>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</si>
  <si>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</si>
  <si>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</si>
  <si>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</si>
  <si>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</si>
  <si>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</si>
  <si>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</si>
  <si>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</si>
  <si>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</si>
  <si>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</si>
  <si>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</si>
  <si>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</si>
  <si>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</si>
  <si>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</si>
  <si>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</si>
  <si>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</si>
  <si>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</si>
  <si>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</si>
  <si>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</si>
  <si>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</si>
  <si>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 Спасова)</t>
  </si>
  <si>
    <t xml:space="preserve">                (Ст. Спасова)</t>
  </si>
  <si>
    <t>(Ст.Спасова)</t>
  </si>
  <si>
    <t>01.01.2013 - 31.12.2013</t>
  </si>
  <si>
    <t xml:space="preserve">Дата на съставяне:                18.02.2014         </t>
  </si>
  <si>
    <t xml:space="preserve">Дата  на съставяне: 18.02.2014                                                                                                             </t>
  </si>
  <si>
    <t xml:space="preserve">Дата на съставяне: 18.02.2014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</si>
</sst>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G96" sqref="G96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383</v>
      </c>
      <c r="B3" s="576"/>
      <c r="C3" s="576"/>
      <c r="D3" s="576"/>
      <c r="E3" s="461" t="s">
        <v>864</v>
      </c>
      <c r="F3" s="217" t="s">
        <v>2</v>
      </c>
      <c r="G3" s="172"/>
      <c r="H3" s="460">
        <v>130542972</v>
      </c>
    </row>
    <row r="4" spans="1:8" ht="15">
      <c r="A4" s="581" t="s">
        <v>865</v>
      </c>
      <c r="B4" s="582"/>
      <c r="C4" s="582"/>
      <c r="D4" s="582"/>
      <c r="E4" s="503" t="s">
        <v>867</v>
      </c>
      <c r="F4" s="577" t="s">
        <v>3</v>
      </c>
      <c r="G4" s="578"/>
      <c r="H4" s="460" t="s">
        <v>158</v>
      </c>
    </row>
    <row r="5" spans="1:8" ht="15">
      <c r="A5" s="581" t="s">
        <v>4</v>
      </c>
      <c r="B5" s="576"/>
      <c r="C5" s="576"/>
      <c r="D5" s="576"/>
      <c r="E5" s="504" t="s">
        <v>873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191</v>
      </c>
      <c r="H21" s="156">
        <f>SUM(H22:H24)</f>
        <v>191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187</v>
      </c>
      <c r="H22" s="152">
        <v>187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191</v>
      </c>
      <c r="H25" s="154">
        <f>H19+H20+H21</f>
        <v>191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-2312</v>
      </c>
      <c r="H27" s="154">
        <f>SUM(H28:H30)</f>
        <v>-1316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817</v>
      </c>
      <c r="H28" s="152">
        <v>851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-3129</v>
      </c>
      <c r="H29" s="316">
        <v>-2167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-948</v>
      </c>
      <c r="H32" s="316">
        <v>-996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-3260</v>
      </c>
      <c r="H33" s="154">
        <f>H27+H31+H32</f>
        <v>-2312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-1353</v>
      </c>
      <c r="H36" s="154">
        <f>H25+H17+H33</f>
        <v>-405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>
        <v>100</v>
      </c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300</v>
      </c>
      <c r="D51" s="155">
        <f>SUM(D47:D50)</f>
        <v>400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970</v>
      </c>
      <c r="D54" s="151">
        <v>867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1270</v>
      </c>
      <c r="D55" s="155">
        <f>D19+D20+D21+D27+D32+D45+D51+D53+D54</f>
        <v>1267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</v>
      </c>
      <c r="D58" s="151">
        <v>9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>
        <v>0</v>
      </c>
      <c r="D59" s="151"/>
      <c r="E59" s="251" t="s">
        <v>180</v>
      </c>
      <c r="F59" s="242" t="s">
        <v>181</v>
      </c>
      <c r="G59" s="152">
        <v>10781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0</v>
      </c>
      <c r="D61" s="151"/>
      <c r="E61" s="243" t="s">
        <v>188</v>
      </c>
      <c r="F61" s="272" t="s">
        <v>189</v>
      </c>
      <c r="G61" s="154">
        <f>SUM(G62:G68)</f>
        <v>3047</v>
      </c>
      <c r="H61" s="154">
        <f>SUM(H62:H68)</f>
        <v>3037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</v>
      </c>
      <c r="D64" s="155">
        <f>SUM(D58:D63)</f>
        <v>9</v>
      </c>
      <c r="E64" s="237" t="s">
        <v>199</v>
      </c>
      <c r="F64" s="242" t="s">
        <v>200</v>
      </c>
      <c r="G64" s="152">
        <v>857</v>
      </c>
      <c r="H64" s="152">
        <v>850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/>
    </row>
    <row r="67" spans="1:8" ht="15">
      <c r="A67" s="235" t="s">
        <v>206</v>
      </c>
      <c r="B67" s="241" t="s">
        <v>207</v>
      </c>
      <c r="C67" s="151">
        <v>833</v>
      </c>
      <c r="D67" s="151">
        <v>860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775</v>
      </c>
      <c r="D68" s="151">
        <v>807</v>
      </c>
      <c r="E68" s="237" t="s">
        <v>212</v>
      </c>
      <c r="F68" s="242" t="s">
        <v>213</v>
      </c>
      <c r="G68" s="152">
        <v>2188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107</v>
      </c>
      <c r="D69" s="151">
        <v>112</v>
      </c>
      <c r="E69" s="251" t="s">
        <v>77</v>
      </c>
      <c r="F69" s="242" t="s">
        <v>216</v>
      </c>
      <c r="G69" s="152">
        <v>151</v>
      </c>
      <c r="H69" s="152">
        <v>149</v>
      </c>
    </row>
    <row r="70" spans="1:8" ht="25.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/>
      <c r="H70" s="152">
        <v>1</v>
      </c>
    </row>
    <row r="71" spans="1:18" ht="15">
      <c r="A71" s="235" t="s">
        <v>221</v>
      </c>
      <c r="B71" s="241" t="s">
        <v>222</v>
      </c>
      <c r="C71" s="151">
        <v>80</v>
      </c>
      <c r="D71" s="151">
        <v>82</v>
      </c>
      <c r="E71" s="253" t="s">
        <v>45</v>
      </c>
      <c r="F71" s="273" t="s">
        <v>223</v>
      </c>
      <c r="G71" s="161">
        <f>G59+G60+G61+G69+G70</f>
        <v>13979</v>
      </c>
      <c r="H71" s="161">
        <f>H59+H60+H61+H69+H70</f>
        <v>13122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70</v>
      </c>
      <c r="D72" s="151">
        <v>76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106</v>
      </c>
      <c r="D74" s="151">
        <v>106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1971</v>
      </c>
      <c r="D75" s="155">
        <f>SUM(D67:D74)</f>
        <v>2043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13979</v>
      </c>
      <c r="H79" s="162">
        <f>H71+H74+H75+H76</f>
        <v>13122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82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71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174</v>
      </c>
      <c r="D91" s="155">
        <f>SUM(D87:D90)</f>
        <v>194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11399</v>
      </c>
      <c r="D93" s="155">
        <f>D64+D75+D84+D91+D92</f>
        <v>11493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12669</v>
      </c>
      <c r="D94" s="164">
        <f>D93+D55</f>
        <v>12760</v>
      </c>
      <c r="E94" s="449" t="s">
        <v>269</v>
      </c>
      <c r="F94" s="289" t="s">
        <v>270</v>
      </c>
      <c r="G94" s="165">
        <f>G36+G39+G55+G79</f>
        <v>12669</v>
      </c>
      <c r="H94" s="165">
        <f>H36+H39+H55+H79</f>
        <v>12760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5">
        <v>41688</v>
      </c>
      <c r="B98" s="432"/>
      <c r="C98" s="579" t="s">
        <v>272</v>
      </c>
      <c r="D98" s="579"/>
      <c r="E98" s="579"/>
      <c r="F98" s="170"/>
      <c r="G98" s="171"/>
      <c r="H98" s="172"/>
      <c r="M98" s="157"/>
    </row>
    <row r="99" spans="3:8" ht="15">
      <c r="C99" s="45"/>
      <c r="E99" s="1" t="s">
        <v>870</v>
      </c>
      <c r="F99" s="170"/>
      <c r="G99" s="171"/>
      <c r="H99" s="172"/>
    </row>
    <row r="100" spans="1:5" ht="15">
      <c r="A100" s="173"/>
      <c r="B100" s="173"/>
      <c r="C100" s="579" t="s">
        <v>855</v>
      </c>
      <c r="D100" s="580"/>
      <c r="E100" s="580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28" sqref="G28"/>
    </sheetView>
  </sheetViews>
  <sheetFormatPr defaultColWidth="9.37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625" style="544" customWidth="1"/>
    <col min="5" max="5" width="37.375" style="567" customWidth="1"/>
    <col min="6" max="6" width="9.00390625" style="567" customWidth="1"/>
    <col min="7" max="7" width="11.625" style="544" customWidth="1"/>
    <col min="8" max="8" width="13.125" style="544" customWidth="1"/>
    <col min="9" max="16384" width="9.37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 САФ МАГЕЛАН АД</v>
      </c>
      <c r="C2" s="585"/>
      <c r="D2" s="585"/>
      <c r="E2" s="585"/>
      <c r="F2" s="587" t="s">
        <v>2</v>
      </c>
      <c r="G2" s="587"/>
      <c r="H2" s="525">
        <f>'справка №1-БАЛАНС'!H3</f>
        <v>130542972</v>
      </c>
    </row>
    <row r="3" spans="1:8" ht="15">
      <c r="A3" s="466" t="s">
        <v>274</v>
      </c>
      <c r="B3" s="585" t="str">
        <f>'справка №1-БАЛАНС'!E4</f>
        <v> консолидиран</v>
      </c>
      <c r="C3" s="585"/>
      <c r="D3" s="585"/>
      <c r="E3" s="585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86" t="str">
        <f>'справка №1-БАЛАНС'!E5</f>
        <v>01.01.2013 - 31.12.2013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7</v>
      </c>
      <c r="D10" s="46">
        <v>12</v>
      </c>
      <c r="E10" s="298" t="s">
        <v>288</v>
      </c>
      <c r="F10" s="548" t="s">
        <v>289</v>
      </c>
      <c r="G10" s="549">
        <v>170</v>
      </c>
      <c r="H10" s="549">
        <v>134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49"/>
      <c r="H11" s="549">
        <v>2</v>
      </c>
    </row>
    <row r="12" spans="1:8" ht="12">
      <c r="A12" s="298" t="s">
        <v>294</v>
      </c>
      <c r="B12" s="299" t="s">
        <v>295</v>
      </c>
      <c r="C12" s="46">
        <v>41</v>
      </c>
      <c r="D12" s="46">
        <v>51</v>
      </c>
      <c r="E12" s="300" t="s">
        <v>77</v>
      </c>
      <c r="F12" s="548" t="s">
        <v>296</v>
      </c>
      <c r="G12" s="549">
        <v>4</v>
      </c>
      <c r="H12" s="549">
        <v>23</v>
      </c>
    </row>
    <row r="13" spans="1:18" ht="12">
      <c r="A13" s="298" t="s">
        <v>297</v>
      </c>
      <c r="B13" s="299" t="s">
        <v>298</v>
      </c>
      <c r="C13" s="46">
        <v>11</v>
      </c>
      <c r="D13" s="46">
        <v>10</v>
      </c>
      <c r="E13" s="301" t="s">
        <v>50</v>
      </c>
      <c r="F13" s="550" t="s">
        <v>299</v>
      </c>
      <c r="G13" s="547">
        <f>SUM(G9:G12)</f>
        <v>174</v>
      </c>
      <c r="H13" s="547">
        <f>SUM(H9:H12)</f>
        <v>159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24">
      <c r="A14" s="298" t="s">
        <v>300</v>
      </c>
      <c r="B14" s="299" t="s">
        <v>301</v>
      </c>
      <c r="C14" s="46">
        <v>149</v>
      </c>
      <c r="D14" s="46">
        <v>130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166</v>
      </c>
      <c r="D16" s="47">
        <v>199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374</v>
      </c>
      <c r="D19" s="49">
        <f>SUM(D9:D15)+D16</f>
        <v>403</v>
      </c>
      <c r="E19" s="304" t="s">
        <v>316</v>
      </c>
      <c r="F19" s="551" t="s">
        <v>317</v>
      </c>
      <c r="G19" s="549">
        <v>1</v>
      </c>
      <c r="H19" s="549">
        <v>22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>
        <v>0</v>
      </c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>
        <v>0</v>
      </c>
      <c r="H21" s="549"/>
    </row>
    <row r="22" spans="1:8" ht="24">
      <c r="A22" s="304" t="s">
        <v>323</v>
      </c>
      <c r="B22" s="305" t="s">
        <v>324</v>
      </c>
      <c r="C22" s="46">
        <v>847</v>
      </c>
      <c r="D22" s="46">
        <v>864</v>
      </c>
      <c r="E22" s="304" t="s">
        <v>325</v>
      </c>
      <c r="F22" s="551" t="s">
        <v>326</v>
      </c>
      <c r="G22" s="549">
        <v>6</v>
      </c>
      <c r="H22" s="549">
        <v>10</v>
      </c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1" t="s">
        <v>330</v>
      </c>
      <c r="G23" s="549"/>
      <c r="H23" s="549"/>
    </row>
    <row r="24" spans="1:18" ht="24">
      <c r="A24" s="298" t="s">
        <v>331</v>
      </c>
      <c r="B24" s="305" t="s">
        <v>332</v>
      </c>
      <c r="C24" s="46">
        <v>9</v>
      </c>
      <c r="D24" s="46">
        <v>11</v>
      </c>
      <c r="E24" s="301" t="s">
        <v>102</v>
      </c>
      <c r="F24" s="553" t="s">
        <v>333</v>
      </c>
      <c r="G24" s="547">
        <f>SUM(G19:G23)</f>
        <v>7</v>
      </c>
      <c r="H24" s="547">
        <f>SUM(H19:H23)</f>
        <v>32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2</v>
      </c>
      <c r="D25" s="46">
        <v>2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858</v>
      </c>
      <c r="D26" s="49">
        <f>SUM(D22:D25)</f>
        <v>877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24">
      <c r="A28" s="127" t="s">
        <v>336</v>
      </c>
      <c r="B28" s="293" t="s">
        <v>337</v>
      </c>
      <c r="C28" s="50">
        <f>C26+C19</f>
        <v>1232</v>
      </c>
      <c r="D28" s="50">
        <f>D26+D19</f>
        <v>1280</v>
      </c>
      <c r="E28" s="127" t="s">
        <v>338</v>
      </c>
      <c r="F28" s="553" t="s">
        <v>339</v>
      </c>
      <c r="G28" s="547">
        <f>G13+G15+G24</f>
        <v>181</v>
      </c>
      <c r="H28" s="547">
        <f>H13+H15+H24</f>
        <v>191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1051</v>
      </c>
      <c r="H30" s="53">
        <f>IF((D28-H28)&gt;0,D28-H28,0)</f>
        <v>1089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1232</v>
      </c>
      <c r="D33" s="49">
        <f>D28-D31+D32</f>
        <v>1280</v>
      </c>
      <c r="E33" s="127" t="s">
        <v>352</v>
      </c>
      <c r="F33" s="553" t="s">
        <v>353</v>
      </c>
      <c r="G33" s="53">
        <f>G32-G31+G28</f>
        <v>181</v>
      </c>
      <c r="H33" s="53">
        <f>H32-H31+H28</f>
        <v>191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1051</v>
      </c>
      <c r="H34" s="547">
        <f>IF((D33-H33)&gt;0,D33-H33,0)</f>
        <v>1089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-103</v>
      </c>
      <c r="D35" s="49">
        <f>D36+D37+D38</f>
        <v>-93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>
        <v>-103</v>
      </c>
      <c r="D37" s="430">
        <v>-93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24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948</v>
      </c>
      <c r="H39" s="558">
        <f>IF(H34&gt;0,IF(D35+H34&lt;0,0,D35+H34),IF(D34-D35&lt;0,D35-D34,0))</f>
        <v>996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948</v>
      </c>
      <c r="H41" s="52">
        <f>IF(D39=0,IF(H39-H40&gt;0,H39-H40+D40,0),IF(D39-D40&lt;0,D40-D39+H40,0))</f>
        <v>996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1129</v>
      </c>
      <c r="D42" s="53">
        <f>D33+D35+D39</f>
        <v>1187</v>
      </c>
      <c r="E42" s="128" t="s">
        <v>379</v>
      </c>
      <c r="F42" s="129" t="s">
        <v>380</v>
      </c>
      <c r="G42" s="53">
        <f>G39+G33</f>
        <v>1129</v>
      </c>
      <c r="H42" s="53">
        <f>H39+H33</f>
        <v>1187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41688</v>
      </c>
      <c r="C48" s="427" t="s">
        <v>381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870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4"/>
      <c r="E50" s="584"/>
      <c r="F50" s="584"/>
      <c r="G50" s="584"/>
      <c r="H50" s="584"/>
    </row>
    <row r="51" spans="1:8" ht="12.75">
      <c r="A51" s="563"/>
      <c r="B51" s="559"/>
      <c r="C51" s="425"/>
      <c r="D51" s="169" t="s">
        <v>868</v>
      </c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37" sqref="C3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375" style="542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 САФ МАГЕЛАН АД</v>
      </c>
      <c r="C4" s="540" t="s">
        <v>2</v>
      </c>
      <c r="D4" s="540">
        <f>'справка №1-БАЛАНС'!H3</f>
        <v>130542972</v>
      </c>
      <c r="E4" s="323"/>
      <c r="F4" s="323"/>
    </row>
    <row r="5" spans="1:4" ht="15">
      <c r="A5" s="469" t="s">
        <v>274</v>
      </c>
      <c r="B5" s="469" t="str">
        <f>'справка №1-БАЛАНС'!E4</f>
        <v> 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01.01.2013 - 31.12.2013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274</v>
      </c>
      <c r="D10" s="54">
        <v>262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-240</v>
      </c>
      <c r="D11" s="54">
        <v>-275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-47</v>
      </c>
      <c r="D13" s="54">
        <v>-61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-849</v>
      </c>
      <c r="D17" s="54">
        <v>-866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-868</v>
      </c>
      <c r="D20" s="55">
        <f>SUM(D10:D19)</f>
        <v>-947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49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848</v>
      </c>
      <c r="D36" s="54">
        <v>878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848</v>
      </c>
      <c r="D42" s="55">
        <f>SUM(D34:D41)</f>
        <v>862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</v>
      </c>
      <c r="D43" s="55">
        <f>D42+D32+D20</f>
        <v>-36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194</v>
      </c>
      <c r="D44" s="132">
        <v>230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174</v>
      </c>
      <c r="D45" s="55">
        <f>D44+D43</f>
        <v>194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174</v>
      </c>
      <c r="D46" s="56">
        <f>D45</f>
        <v>194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7">
      <selection activeCell="A38" sqref="A38"/>
    </sheetView>
  </sheetViews>
  <sheetFormatPr defaultColWidth="9.375" defaultRowHeight="12.75"/>
  <cols>
    <col min="1" max="1" width="48.50390625" style="538" customWidth="1"/>
    <col min="2" max="2" width="8.375" style="539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1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САФ МАГЕЛАН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130542972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 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01.01.2013 - 31.12.2013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187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851</v>
      </c>
      <c r="J11" s="58">
        <f>'справка №1-БАЛАНС'!H29+'справка №1-БАЛАНС'!H32</f>
        <v>-3163</v>
      </c>
      <c r="K11" s="60"/>
      <c r="L11" s="344">
        <f>SUM(C11:K11)</f>
        <v>-405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187</v>
      </c>
      <c r="G15" s="61">
        <f t="shared" si="2"/>
        <v>0</v>
      </c>
      <c r="H15" s="61">
        <f t="shared" si="2"/>
        <v>4</v>
      </c>
      <c r="I15" s="61">
        <f t="shared" si="2"/>
        <v>851</v>
      </c>
      <c r="J15" s="61">
        <f t="shared" si="2"/>
        <v>-3163</v>
      </c>
      <c r="K15" s="61">
        <f t="shared" si="2"/>
        <v>0</v>
      </c>
      <c r="L15" s="344">
        <f t="shared" si="1"/>
        <v>-405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-948</v>
      </c>
      <c r="K16" s="60"/>
      <c r="L16" s="344">
        <f t="shared" si="1"/>
        <v>-948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-34</v>
      </c>
      <c r="J20" s="60">
        <v>34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187</v>
      </c>
      <c r="G29" s="59">
        <f t="shared" si="6"/>
        <v>0</v>
      </c>
      <c r="H29" s="59">
        <f t="shared" si="6"/>
        <v>4</v>
      </c>
      <c r="I29" s="59">
        <f t="shared" si="6"/>
        <v>817</v>
      </c>
      <c r="J29" s="59">
        <f t="shared" si="6"/>
        <v>-4077</v>
      </c>
      <c r="K29" s="59">
        <f t="shared" si="6"/>
        <v>0</v>
      </c>
      <c r="L29" s="344">
        <f t="shared" si="1"/>
        <v>-1353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187</v>
      </c>
      <c r="G32" s="59">
        <f t="shared" si="7"/>
        <v>0</v>
      </c>
      <c r="H32" s="59">
        <f t="shared" si="7"/>
        <v>4</v>
      </c>
      <c r="I32" s="59">
        <f t="shared" si="7"/>
        <v>817</v>
      </c>
      <c r="J32" s="59">
        <f t="shared" si="7"/>
        <v>-4077</v>
      </c>
      <c r="K32" s="59">
        <f t="shared" si="7"/>
        <v>0</v>
      </c>
      <c r="L32" s="344">
        <f t="shared" si="1"/>
        <v>-1353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875</v>
      </c>
      <c r="B38" s="19"/>
      <c r="C38" s="15"/>
      <c r="D38" s="591" t="s">
        <v>521</v>
      </c>
      <c r="E38" s="591"/>
      <c r="F38" s="537" t="s">
        <v>872</v>
      </c>
      <c r="G38" s="537"/>
      <c r="H38" s="537"/>
      <c r="I38" s="537"/>
      <c r="J38" s="15" t="s">
        <v>857</v>
      </c>
      <c r="K38" s="15"/>
      <c r="L38" s="591" t="s">
        <v>868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 САФ МАГЕЛАН АД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130542972</v>
      </c>
      <c r="P2" s="482"/>
      <c r="Q2" s="482"/>
      <c r="R2" s="525"/>
    </row>
    <row r="3" spans="1:18" ht="15">
      <c r="A3" s="609" t="s">
        <v>4</v>
      </c>
      <c r="B3" s="610"/>
      <c r="C3" s="612" t="str">
        <f>'справка №1-БАЛАНС'!E5</f>
        <v>01.01.2013 - 31.12.2013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60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36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863</v>
      </c>
      <c r="P44" s="598"/>
      <c r="Q44" s="598"/>
      <c r="R44" s="598"/>
    </row>
    <row r="45" spans="1:18" ht="12.75">
      <c r="A45" s="349"/>
      <c r="B45" s="349"/>
      <c r="C45" s="349"/>
      <c r="D45" s="530"/>
      <c r="E45" s="530"/>
      <c r="F45" s="530"/>
      <c r="G45" s="349"/>
      <c r="H45" s="349"/>
      <c r="I45" s="349"/>
      <c r="J45" s="349" t="s">
        <v>870</v>
      </c>
      <c r="K45" s="349"/>
      <c r="L45" s="349"/>
      <c r="M45" s="349"/>
      <c r="N45" s="349"/>
      <c r="O45" s="349"/>
      <c r="P45" s="349"/>
      <c r="Q45" s="169" t="s">
        <v>868</v>
      </c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6">
      <selection activeCell="E105" sqref="E10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 САФ МАГЕЛАН АД</v>
      </c>
      <c r="C3" s="620"/>
      <c r="D3" s="525" t="s">
        <v>2</v>
      </c>
      <c r="E3" s="107">
        <f>'справка №1-БАЛАНС'!H3</f>
        <v>130542972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01.01.2013 - 31.12.2013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300</v>
      </c>
      <c r="D11" s="119">
        <f>SUM(D12:D14)</f>
        <v>0</v>
      </c>
      <c r="E11" s="120">
        <f>SUM(E12:E14)</f>
        <v>300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300</v>
      </c>
      <c r="D19" s="104">
        <f>D11+D15+D16</f>
        <v>0</v>
      </c>
      <c r="E19" s="118">
        <f>E11+E15+E16</f>
        <v>300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970</v>
      </c>
      <c r="D21" s="108">
        <v>103</v>
      </c>
      <c r="E21" s="120">
        <f t="shared" si="0"/>
        <v>867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833</v>
      </c>
      <c r="D24" s="119">
        <f>SUM(D25:D27)</f>
        <v>0</v>
      </c>
      <c r="E24" s="120">
        <f>SUM(E25:E27)</f>
        <v>833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14</v>
      </c>
      <c r="D25" s="108"/>
      <c r="E25" s="120">
        <f t="shared" si="0"/>
        <v>14</v>
      </c>
      <c r="F25" s="106"/>
    </row>
    <row r="26" spans="1:6" ht="12">
      <c r="A26" s="396" t="s">
        <v>644</v>
      </c>
      <c r="B26" s="397" t="s">
        <v>645</v>
      </c>
      <c r="C26" s="108">
        <v>793</v>
      </c>
      <c r="D26" s="108"/>
      <c r="E26" s="120">
        <f t="shared" si="0"/>
        <v>793</v>
      </c>
      <c r="F26" s="106"/>
    </row>
    <row r="27" spans="1:6" ht="12">
      <c r="A27" s="396" t="s">
        <v>646</v>
      </c>
      <c r="B27" s="397" t="s">
        <v>647</v>
      </c>
      <c r="C27" s="108">
        <v>26</v>
      </c>
      <c r="D27" s="108"/>
      <c r="E27" s="120">
        <f t="shared" si="0"/>
        <v>26</v>
      </c>
      <c r="F27" s="106"/>
    </row>
    <row r="28" spans="1:6" ht="12">
      <c r="A28" s="396" t="s">
        <v>648</v>
      </c>
      <c r="B28" s="397" t="s">
        <v>649</v>
      </c>
      <c r="C28" s="108">
        <v>775</v>
      </c>
      <c r="D28" s="108"/>
      <c r="E28" s="120">
        <f t="shared" si="0"/>
        <v>775</v>
      </c>
      <c r="F28" s="106"/>
    </row>
    <row r="29" spans="1:6" ht="12">
      <c r="A29" s="396" t="s">
        <v>650</v>
      </c>
      <c r="B29" s="397" t="s">
        <v>651</v>
      </c>
      <c r="C29" s="108">
        <v>107</v>
      </c>
      <c r="D29" s="108"/>
      <c r="E29" s="120">
        <f t="shared" si="0"/>
        <v>107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>
        <v>0</v>
      </c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>
        <v>39</v>
      </c>
      <c r="D32" s="108"/>
      <c r="E32" s="120">
        <f t="shared" si="0"/>
        <v>39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70</v>
      </c>
      <c r="D33" s="105">
        <f>SUM(D34:D37)</f>
        <v>0</v>
      </c>
      <c r="E33" s="121">
        <f>SUM(E34:E37)</f>
        <v>70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/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106</v>
      </c>
      <c r="D38" s="105">
        <f>SUM(D39:D42)</f>
        <v>0</v>
      </c>
      <c r="E38" s="121">
        <f>SUM(E39:E42)</f>
        <v>106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68+38</f>
        <v>106</v>
      </c>
      <c r="D42" s="108"/>
      <c r="E42" s="120">
        <f t="shared" si="0"/>
        <v>106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1971</v>
      </c>
      <c r="D43" s="104">
        <f>D24+D28+D29+D31+D30+D32+D33+D38</f>
        <v>0</v>
      </c>
      <c r="E43" s="118">
        <f>E24+E28+E29+E31+E30+E32+E33+E38</f>
        <v>1971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3241</v>
      </c>
      <c r="D44" s="103">
        <f>D43+D21+D19+D9</f>
        <v>103</v>
      </c>
      <c r="E44" s="118">
        <f>E43+E21+E19+E9</f>
        <v>3138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10781</v>
      </c>
      <c r="D75" s="103">
        <f>D76+D78</f>
        <v>847</v>
      </c>
      <c r="E75" s="103">
        <f>E76+E78</f>
        <v>9934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10781</v>
      </c>
      <c r="D76" s="108">
        <v>847</v>
      </c>
      <c r="E76" s="119">
        <f t="shared" si="1"/>
        <v>9934</v>
      </c>
      <c r="F76" s="108"/>
    </row>
    <row r="77" spans="1:6" ht="12">
      <c r="A77" s="396" t="s">
        <v>727</v>
      </c>
      <c r="B77" s="397" t="s">
        <v>728</v>
      </c>
      <c r="C77" s="109">
        <v>10781</v>
      </c>
      <c r="D77" s="109"/>
      <c r="E77" s="119">
        <f t="shared" si="1"/>
        <v>10781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3047</v>
      </c>
      <c r="D85" s="104">
        <f>SUM(D86:D90)+D94</f>
        <v>13</v>
      </c>
      <c r="E85" s="104">
        <f>SUM(E86:E90)+E94</f>
        <v>3034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857</v>
      </c>
      <c r="D87" s="108">
        <v>11</v>
      </c>
      <c r="E87" s="119">
        <f t="shared" si="1"/>
        <v>846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0</v>
      </c>
      <c r="E90" s="103">
        <f>SUM(E91:E93)</f>
        <v>2188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/>
      <c r="E93" s="119">
        <f t="shared" si="1"/>
        <v>1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13979</v>
      </c>
      <c r="D96" s="104">
        <f>D85+D80+D75+D71+D95</f>
        <v>863</v>
      </c>
      <c r="E96" s="104">
        <f>E85+E80+E75+E71+E95</f>
        <v>13116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14022</v>
      </c>
      <c r="D97" s="104">
        <f>D96+D68+D66</f>
        <v>863</v>
      </c>
      <c r="E97" s="104">
        <f>E96+E68+E66</f>
        <v>13159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1</v>
      </c>
      <c r="D104" s="108"/>
      <c r="E104" s="108">
        <v>1</v>
      </c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</v>
      </c>
      <c r="D105" s="103">
        <f>SUM(D102:D104)</f>
        <v>0</v>
      </c>
      <c r="E105" s="103">
        <f>SUM(E102:E104)</f>
        <v>1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870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868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3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130542972</v>
      </c>
    </row>
    <row r="5" spans="1:9" ht="15">
      <c r="A5" s="500" t="s">
        <v>4</v>
      </c>
      <c r="B5" s="622" t="str">
        <f>'справка №1-БАЛАНС'!E5</f>
        <v>01.01.2013 - 31.12.2013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354" t="s">
        <v>876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.75">
      <c r="A31" s="349"/>
      <c r="B31" s="388"/>
      <c r="C31" s="349"/>
      <c r="D31" s="522"/>
      <c r="E31" s="522" t="s">
        <v>870</v>
      </c>
      <c r="F31" s="522"/>
      <c r="G31" s="522"/>
      <c r="H31" s="522"/>
      <c r="I31" s="169" t="s">
        <v>868</v>
      </c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D157" sqref="D157"/>
    </sheetView>
  </sheetViews>
  <sheetFormatPr defaultColWidth="10.625" defaultRowHeight="12.75"/>
  <cols>
    <col min="1" max="1" width="42.00390625" style="508" customWidth="1"/>
    <col min="2" max="2" width="8.125" style="518" customWidth="1"/>
    <col min="3" max="3" width="19.625" style="508" customWidth="1"/>
    <col min="4" max="4" width="20.125" style="508" customWidth="1"/>
    <col min="5" max="5" width="23.625" style="508" customWidth="1"/>
    <col min="6" max="6" width="19.625" style="508" customWidth="1"/>
    <col min="7" max="16384" width="10.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69" t="s">
        <v>2</v>
      </c>
      <c r="F5" s="451">
        <f>'справка №1-БАЛАНС'!H3</f>
        <v>130542972</v>
      </c>
    </row>
    <row r="6" spans="1:13" ht="15" customHeight="1">
      <c r="A6" s="27" t="s">
        <v>866</v>
      </c>
      <c r="B6" s="629" t="str">
        <f>'справка №1-БАЛАНС'!E5</f>
        <v>01.01.2013 - 31.12.2013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4" t="s">
        <v>876</v>
      </c>
      <c r="B151" s="452"/>
      <c r="C151" s="630" t="s">
        <v>848</v>
      </c>
      <c r="D151" s="630"/>
      <c r="E151" s="630"/>
      <c r="F151" s="630"/>
    </row>
    <row r="152" spans="1:6" ht="12.75">
      <c r="A152" s="516"/>
      <c r="B152" s="517"/>
      <c r="C152" s="516"/>
      <c r="D152" s="516" t="s">
        <v>870</v>
      </c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D154" s="169" t="s">
        <v>868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2014-02-20T12:52:46Z</cp:lastPrinted>
  <dcterms:created xsi:type="dcterms:W3CDTF">2000-06-29T12:02:40Z</dcterms:created>
  <dcterms:modified xsi:type="dcterms:W3CDTF">2014-04-04T07:42:48Z</dcterms:modified>
  <cp:category/>
  <cp:version/>
  <cp:contentType/>
  <cp:contentStatus/>
</cp:coreProperties>
</file>