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<sst xmlns="http://schemas.openxmlformats.org/spreadsheetml/2006/main" count="4190" uniqueCount="973">
  <si>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</si>
  <si>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</si>
  <si>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</si>
  <si>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</si>
  <si>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</si>
  <si>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</si>
  <si>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</si>
  <si>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</si>
  <si>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</si>
  <si>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</si>
  <si>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</si>
  <si>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</si>
  <si>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</si>
  <si>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</si>
  <si>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</si>
  <si>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</si>
  <si>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</si>
  <si>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</si>
  <si>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</si>
  <si>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</si>
  <si>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</si>
  <si>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</si>
  <si>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</si>
  <si>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</si>
  <si>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</si>
  <si>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</si>
  <si>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</si>
  <si>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</si>
  <si>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</si>
  <si>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</si>
  <si>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</si>
  <si>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</si>
  <si>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</si>
  <si>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</si>
  <si>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</si>
  <si>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</si>
  <si>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</si>
  <si>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</si>
  <si>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</si>
  <si>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</si>
  <si>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</si>
  <si>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</si>
  <si>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</si>
  <si>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</si>
  <si>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</si>
  <si>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</si>
  <si>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</si>
  <si>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</si>
  <si>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</si>
  <si>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</si>
  <si>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</si>
  <si>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</si>
  <si>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</si>
  <si>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</si>
  <si>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</si>
  <si>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</si>
  <si>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</si>
  <si>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</si>
  <si>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</si>
  <si>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</si>
  <si>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</si>
  <si>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</si>
  <si>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</si>
  <si>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</si>
  <si>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</si>
  <si>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</si>
  <si>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</si>
  <si>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</si>
  <si>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</si>
  <si>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</si>
  <si>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</si>
  <si>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</si>
  <si>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</si>
  <si>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</si>
  <si>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</si>
  <si>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</si>
  <si>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</si>
  <si>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</si>
  <si>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</si>
  <si>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</si>
  <si>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</si>
  <si>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</si>
  <si>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</si>
  <si>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</si>
  <si>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</si>
  <si>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</si>
  <si>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</si>
  <si>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</si>
  <si>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</si>
  <si>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</si>
  <si>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</si>
  <si>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</si>
  <si>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</si>
  <si>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</si>
  <si>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</si>
  <si>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</si>
  <si>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</si>
  <si>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</si>
  <si>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</si>
  <si>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</si>
  <si>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</si>
  <si>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</si>
  <si>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</si>
  <si>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</si>
  <si>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</si>
  <si>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</si>
  <si>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</si>
  <si>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</si>
  <si>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</si>
  <si>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</si>
  <si>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</si>
  <si>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</si>
  <si>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</si>
  <si>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</si>
  <si>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</si>
  <si>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</si>
  <si>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</si>
  <si>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</si>
  <si>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</si>
  <si>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</si>
  <si>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</si>
  <si>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</si>
  <si>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</si>
  <si>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</si>
  <si>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</si>
  <si>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</si>
  <si>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</si>
  <si>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</si>
  <si>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</si>
  <si>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</si>
  <si>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</si>
  <si>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</si>
  <si>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</si>
  <si>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</si>
  <si>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</si>
  <si>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</si>
  <si>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</si>
  <si>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</si>
  <si>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</si>
  <si>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</si>
  <si>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</si>
  <si>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</si>
  <si>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</si>
  <si>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</si>
  <si>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</si>
  <si>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</si>
  <si>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</si>
  <si>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</si>
  <si>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</si>
  <si>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</si>
  <si>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</si>
  <si>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</si>
  <si>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</si>
  <si>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</si>
  <si>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</si>
  <si>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</si>
  <si>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</si>
  <si>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</si>
  <si>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</si>
  <si>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</si>
  <si>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</si>
  <si>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</si>
  <si>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</si>
  <si>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</si>
  <si>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</si>
  <si>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</si>
  <si>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</si>
  <si>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</si>
  <si>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</si>
  <si>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</si>
  <si>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</si>
  <si>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</si>
  <si>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</si>
  <si>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</si>
  <si>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</si>
  <si>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</si>
  <si>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</si>
  <si>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</si>
  <si>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</si>
  <si>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</si>
  <si>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</si>
  <si>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</si>
  <si>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</si>
  <si>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</si>
  <si>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</si>
  <si>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</si>
  <si>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</si>
  <si>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</si>
  <si>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</si>
  <si>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</si>
  <si>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</si>
  <si>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</si>
  <si>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</si>
  <si>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</si>
  <si>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</si>
  <si>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</si>
  <si>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</si>
  <si>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</si>
  <si>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</si>
  <si>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</si>
  <si>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</si>
  <si>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</si>
  <si>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</si>
  <si>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</si>
  <si>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</si>
  <si>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</si>
  <si>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</si>
  <si>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</si>
  <si>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</si>
  <si>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</si>
  <si>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</si>
  <si>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</si>
  <si>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</si>
  <si>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</si>
  <si>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</si>
  <si>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</si>
  <si>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</si>
  <si>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</si>
  <si>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</si>
  <si>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</si>
  <si>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</si>
  <si>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</si>
  <si>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</si>
  <si>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</si>
  <si>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</si>
  <si>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</si>
  <si>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</si>
  <si>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</si>
  <si>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</si>
  <si>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</si>
  <si>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</si>
  <si>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</si>
  <si>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</si>
  <si>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</si>
  <si>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</si>
  <si>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</si>
  <si>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</si>
  <si>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</si>
  <si>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</si>
  <si>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</si>
  <si>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</si>
  <si>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</si>
  <si>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</si>
  <si>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</si>
  <si>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</si>
  <si>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</si>
  <si>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</si>
  <si>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</si>
  <si>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</si>
  <si>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</si>
  <si>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</si>
  <si>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</si>
  <si>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</si>
  <si>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</si>
  <si>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</si>
  <si>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</si>
  <si>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</si>
  <si>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</si>
  <si>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</si>
  <si>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</si>
  <si>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</si>
  <si>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</si>
  <si>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</si>
  <si>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</si>
  <si>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</si>
  <si>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</si>
  <si>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</si>
  <si>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</si>
  <si>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</si>
  <si>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</si>
  <si>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</si>
  <si>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</si>
  <si>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</si>
  <si>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</si>
  <si>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</si>
  <si>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</si>
  <si>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</si>
  <si>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</si>
  <si>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</si>
  <si>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</si>
  <si>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</si>
  <si>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</si>
  <si>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</si>
  <si>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</si>
  <si>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</si>
  <si>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</si>
  <si>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</si>
  <si>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</si>
  <si>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</si>
  <si>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</si>
  <si>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</si>
  <si>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</si>
  <si>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</si>
  <si>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</si>
  <si>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</si>
  <si>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</si>
  <si>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</si>
  <si>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</si>
  <si>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</si>
  <si>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</si>
  <si>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</si>
  <si>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</si>
  <si>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</si>
  <si>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</si>
  <si>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</si>
  <si>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</si>
  <si>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</si>
  <si>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</si>
  <si>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</si>
  <si>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</si>
  <si>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</si>
  <si>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</si>
  <si>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</si>
  <si>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</si>
  <si>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</si>
  <si>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</si>
  <si>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</si>
  <si>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</si>
  <si>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</si>
  <si>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</si>
  <si>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</si>
  <si>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</si>
  <si>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</si>
  <si>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</si>
  <si>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</si>
  <si>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</si>
  <si>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</si>
  <si>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</si>
  <si>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</si>
  <si>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</si>
  <si>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</si>
  <si>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</si>
  <si>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</si>
  <si>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</si>
  <si>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</si>
  <si>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</si>
  <si>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</si>
  <si>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</si>
  <si>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</si>
  <si>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</si>
  <si>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</si>
  <si>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</si>
  <si>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</si>
  <si>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</si>
  <si>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</si>
  <si>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</si>
  <si>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</si>
  <si>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</si>
  <si>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</si>
  <si>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</si>
  <si>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</si>
  <si>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</si>
  <si>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</si>
  <si>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</si>
  <si>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</si>
  <si>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</si>
  <si>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</si>
  <si>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</si>
  <si>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</si>
  <si>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</si>
  <si>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</si>
  <si>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</si>
  <si>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</si>
  <si>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</si>
  <si>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</si>
  <si>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</si>
  <si>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</si>
  <si>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</si>
  <si>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</si>
  <si>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</si>
  <si>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</si>
  <si>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</si>
  <si>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</si>
  <si>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</si>
  <si>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</si>
  <si>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</si>
  <si>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</si>
  <si>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</si>
  <si>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</si>
  <si>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</si>
  <si>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</si>
  <si>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</si>
  <si>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</si>
  <si>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</si>
  <si>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</si>
  <si>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</si>
  <si>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</si>
  <si>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</si>
  <si>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</si>
  <si>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</si>
  <si>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</si>
  <si>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</si>
  <si>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</si>
  <si>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</si>
  <si>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</si>
  <si>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</si>
  <si>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</si>
  <si>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</si>
  <si>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</si>
  <si>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</si>
  <si>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</si>
  <si>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</si>
  <si>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</si>
  <si>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</si>
  <si>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</si>
  <si>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</si>
  <si>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</si>
  <si>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</si>
  <si>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</si>
  <si>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</si>
  <si>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</si>
  <si>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</si>
  <si>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</si>
  <si>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</si>
  <si>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</si>
  <si>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</si>
  <si>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</si>
  <si>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</si>
  <si>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</si>
  <si>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</si>
  <si>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</si>
  <si>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</si>
  <si>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</si>
  <si>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</si>
  <si>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</si>
  <si>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</si>
  <si>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</si>
  <si>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</si>
  <si>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</si>
  <si>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</si>
  <si>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</si>
  <si>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</si>
  <si>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</si>
  <si>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</si>
  <si>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</si>
  <si>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</si>
  <si>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</si>
  <si>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</si>
  <si>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</si>
  <si>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</si>
  <si>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</si>
  <si>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</si>
  <si>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</si>
  <si>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</si>
  <si>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</si>
  <si>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</si>
  <si>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</si>
  <si>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</si>
  <si>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</si>
  <si>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</si>
  <si>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</si>
  <si>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</si>
  <si>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</si>
  <si>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</si>
  <si>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</si>
  <si>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</si>
  <si>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</si>
  <si>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</si>
  <si>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</si>
  <si>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</si>
  <si>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</si>
  <si>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</si>
  <si>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</si>
  <si>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</si>
  <si>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</si>
  <si>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</si>
  <si>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</si>
  <si>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</si>
  <si>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</si>
  <si>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</si>
  <si>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</si>
  <si>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</si>
  <si>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</si>
  <si>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</si>
  <si>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</si>
  <si>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</si>
  <si>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</si>
  <si>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</si>
  <si>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</si>
  <si>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</si>
  <si>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</si>
  <si>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</si>
  <si>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</si>
  <si>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</si>
  <si>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</si>
  <si>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</si>
  <si>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</si>
  <si>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</si>
  <si>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</si>
  <si>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</si>
  <si>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</si>
  <si>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</si>
  <si>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</si>
  <si>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</si>
  <si>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</si>
  <si>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</si>
  <si>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</si>
  <si>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</si>
  <si>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</si>
  <si>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</si>
  <si>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</si>
  <si>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</si>
  <si>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</si>
  <si>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</si>
  <si>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</si>
  <si>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</si>
  <si>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</si>
  <si>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</si>
  <si>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</si>
  <si>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</si>
  <si>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</si>
  <si>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</si>
  <si>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</si>
  <si>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</si>
  <si>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</si>
  <si>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</si>
  <si>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</si>
  <si>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</si>
  <si>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</si>
  <si>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</si>
  <si>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</si>
  <si>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</si>
  <si>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</si>
  <si>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</si>
  <si>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</si>
  <si>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</si>
  <si>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</si>
  <si>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</si>
  <si>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</si>
  <si>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</si>
  <si>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</si>
  <si>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</si>
  <si>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</si>
  <si>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</si>
  <si>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</si>
  <si>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</si>
  <si>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</si>
  <si>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</si>
  <si>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</si>
  <si>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</si>
  <si>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</si>
  <si>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</si>
  <si>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</si>
  <si>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</si>
  <si>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</si>
  <si>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</si>
  <si>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</si>
  <si>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</si>
  <si>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</si>
  <si>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</si>
  <si>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</si>
  <si>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</si>
  <si>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</si>
  <si>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</si>
  <si>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</si>
  <si>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</si>
  <si>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</si>
  <si>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</si>
  <si>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</si>
  <si>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</si>
  <si>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</si>
  <si>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</si>
  <si>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</si>
  <si>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</si>
  <si>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</si>
  <si>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</si>
  <si>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</si>
  <si>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</si>
  <si>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</si>
  <si>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</si>
  <si>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</si>
  <si>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</si>
  <si>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</si>
  <si>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</si>
  <si>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</si>
  <si>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</si>
  <si>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</si>
  <si>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</si>
  <si>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</si>
  <si>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</si>
  <si>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</si>
  <si>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</si>
  <si>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</si>
  <si>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</si>
  <si>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</si>
  <si>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</si>
  <si>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</si>
  <si>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</si>
  <si>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</si>
  <si>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</si>
  <si>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</si>
  <si>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</si>
  <si>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</si>
  <si>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</si>
  <si>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</si>
  <si>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</si>
  <si>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</si>
  <si>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</si>
  <si>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</si>
  <si>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</si>
  <si>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</si>
  <si>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</si>
  <si>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</si>
  <si>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</si>
  <si>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</si>
  <si>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</si>
  <si>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</si>
  <si>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</si>
  <si>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</si>
  <si>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</si>
  <si>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</si>
  <si>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</si>
  <si>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</si>
  <si>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</si>
  <si>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</si>
  <si>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</si>
  <si>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</si>
  <si>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</si>
  <si>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</si>
  <si>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</si>
  <si>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</si>
  <si>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</si>
  <si>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</si>
  <si>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</si>
  <si>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</si>
  <si>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</si>
  <si>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</si>
  <si>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</si>
  <si>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</si>
  <si>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</si>
  <si>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</si>
  <si>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</si>
  <si>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</si>
  <si>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</si>
  <si>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</si>
  <si>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</si>
  <si>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</si>
  <si>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</si>
  <si>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</si>
  <si>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</si>
  <si>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</si>
  <si>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</si>
  <si>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</si>
  <si>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</si>
  <si>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</si>
  <si>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</si>
  <si>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</si>
  <si>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</si>
  <si>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</si>
  <si>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</si>
  <si>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</si>
  <si>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</si>
  <si>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</si>
  <si>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</si>
  <si>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</si>
  <si>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</si>
  <si>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</si>
  <si>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</si>
  <si>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</si>
  <si>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</si>
  <si>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</si>
  <si>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</si>
  <si>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</si>
  <si>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</si>
  <si>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</si>
  <si>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</si>
  <si>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</si>
  <si>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</si>
  <si>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</si>
  <si>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</si>
  <si>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</si>
  <si>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</si>
  <si>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</si>
  <si>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</si>
  <si>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</si>
  <si>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</si>
  <si>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</si>
  <si>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</si>
  <si>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</si>
  <si>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</si>
  <si>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</si>
  <si>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</si>
  <si>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</si>
  <si>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</si>
  <si>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</si>
  <si>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</si>
  <si>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</si>
  <si>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</si>
  <si>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</si>
  <si>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</si>
  <si>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</si>
  <si>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</si>
  <si>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</si>
  <si>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</si>
  <si>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</si>
  <si>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</si>
  <si>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</si>
  <si>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</si>
  <si>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</si>
  <si>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</si>
  <si>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</si>
  <si>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</si>
  <si>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</si>
  <si>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</si>
  <si>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</si>
  <si>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</si>
  <si>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</si>
  <si>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</si>
  <si>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</si>
  <si>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</si>
  <si>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</si>
  <si>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</si>
  <si>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</si>
  <si>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</si>
  <si>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</si>
  <si>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</si>
  <si>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</si>
  <si>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</si>
  <si>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</si>
  <si>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</si>
  <si>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</si>
  <si>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</si>
  <si>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</si>
  <si>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</si>
  <si>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</si>
  <si>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</si>
  <si>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</si>
  <si>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</si>
  <si>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</si>
  <si>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</si>
  <si>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</si>
  <si>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</si>
  <si>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</si>
  <si>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</si>
  <si>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</si>
  <si>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</si>
  <si>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</si>
  <si>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</si>
  <si>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</si>
  <si>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</si>
  <si>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</si>
  <si>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</si>
  <si>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</si>
  <si>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</si>
  <si>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</si>
  <si>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</si>
  <si>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</si>
  <si>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</si>
  <si>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</si>
  <si>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</si>
  <si>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</si>
  <si>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</si>
  <si>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</si>
  <si>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</si>
  <si>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</si>
  <si>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</si>
  <si>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</si>
  <si>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</si>
  <si>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</si>
  <si>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</si>
  <si>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</si>
  <si>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</si>
  <si>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</si>
  <si>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</si>
  <si>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</si>
  <si>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</si>
  <si>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</si>
  <si>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</si>
  <si>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</si>
  <si>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</si>
  <si>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</si>
  <si>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</si>
  <si>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</si>
  <si>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</si>
  <si>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</si>
  <si>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</si>
  <si>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</si>
  <si>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</si>
  <si>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</si>
  <si>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</si>
  <si>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</si>
  <si>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</si>
  <si>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</si>
  <si>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</si>
  <si>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</si>
  <si>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</si>
  <si>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</si>
  <si>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</si>
  <si>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</si>
  <si>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</si>
  <si>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</si>
  <si>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</si>
  <si>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</si>
  <si>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</si>
  <si>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</si>
  <si>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</si>
  <si>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</si>
  <si>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</si>
  <si>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</si>
  <si>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</si>
  <si>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</si>
  <si>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</si>
  <si>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</si>
  <si>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</si>
  <si>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</si>
  <si>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</si>
  <si>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</si>
  <si>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</si>
  <si>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</si>
  <si>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</si>
  <si>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</si>
  <si>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</si>
  <si>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</si>
  <si>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</si>
  <si>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</si>
  <si>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</si>
  <si>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</si>
  <si>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</si>
  <si>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</si>
  <si>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</si>
  <si>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</si>
  <si>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</si>
  <si>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</si>
  <si>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</si>
  <si>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</si>
  <si>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</si>
  <si>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</si>
  <si>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</si>
  <si>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</si>
  <si>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</si>
  <si>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</si>
  <si>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</si>
  <si>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</si>
  <si>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</si>
  <si>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</si>
  <si>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</si>
  <si>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</si>
  <si>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</si>
  <si>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</si>
  <si>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</si>
  <si>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</si>
  <si>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</si>
  <si>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</si>
  <si>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</si>
  <si>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</si>
  <si>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</si>
  <si>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</si>
  <si>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</si>
  <si>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</si>
  <si>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</si>
  <si>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</si>
  <si>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</si>
  <si>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</si>
  <si>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</si>
  <si>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</si>
  <si>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</si>
  <si>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</si>
  <si>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</si>
  <si>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</si>
  <si>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</si>
  <si>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</si>
  <si>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</si>
  <si>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</si>
  <si>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</si>
  <si>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</si>
  <si>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</si>
  <si>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</si>
  <si>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</si>
  <si>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</si>
  <si>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</si>
  <si>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</si>
  <si>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</si>
  <si>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</si>
  <si>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</si>
  <si>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</si>
  <si>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</si>
  <si>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</si>
  <si>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</si>
  <si>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</si>
  <si>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</si>
  <si>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</si>
  <si>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</si>
  <si>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</si>
  <si>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</si>
  <si>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</si>
  <si>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</si>
  <si>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</si>
  <si>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</si>
  <si>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</si>
  <si>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</si>
  <si>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</si>
  <si>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</si>
  <si>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</si>
  <si>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</si>
  <si>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</si>
  <si>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</si>
  <si>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</si>
  <si>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</si>
  <si>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</si>
  <si>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</si>
  <si>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</si>
  <si>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</si>
  <si>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</si>
  <si>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</si>
  <si>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</si>
  <si>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</si>
  <si>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</si>
  <si>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</si>
  <si>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</si>
  <si>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</si>
  <si>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</si>
  <si>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</si>
  <si>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</si>
  <si>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</si>
  <si>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</si>
  <si>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</si>
  <si>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</si>
  <si>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</si>
  <si>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</si>
  <si>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</si>
  <si>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</si>
  <si>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</si>
  <si>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</si>
  <si>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</si>
  <si>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</si>
  <si>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</si>
  <si>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</si>
  <si>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</si>
  <si>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</si>
  <si>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</si>
  <si>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</si>
  <si>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</si>
  <si>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</si>
  <si>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</si>
  <si>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</si>
  <si>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</si>
  <si>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</si>
  <si>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</si>
  <si>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</si>
  <si>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</si>
  <si>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</si>
  <si>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</si>
  <si>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</si>
  <si>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</si>
  <si>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</si>
  <si>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</si>
  <si>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</si>
  <si>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</si>
  <si>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</si>
  <si>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</si>
  <si>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</si>
  <si>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</si>
  <si>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</si>
  <si>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</si>
  <si>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</si>
  <si>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</si>
  <si>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</si>
  <si>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</si>
  <si>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</si>
  <si>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</si>
  <si>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</si>
  <si>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</si>
  <si>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</si>
  <si>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БУЛГАР ЧЕХ ИНВЕСТ ХОЛДИНГ АД</t>
  </si>
  <si>
    <t>120054800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</si>
  <si>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</si>
  <si>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</si>
  <si>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</si>
  <si>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</si>
  <si>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</si>
  <si>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</si>
  <si>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</si>
  <si>
    <t>КРАСИМИР ДИМИТРОВ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</si>
</sst>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6" applyNumberFormat="1" applyFont="1" applyFill="1" applyBorder="1" applyAlignment="1" applyProtection="1">
      <alignment/>
      <protection locked="0"/>
    </xf>
    <xf numFmtId="49" fontId="80" fillId="35" borderId="11" xfId="56" applyNumberFormat="1" applyFont="1" applyFill="1" applyBorder="1" applyAlignment="1" applyProtection="1">
      <alignment/>
      <protection locked="0"/>
    </xf>
    <xf numFmtId="49" fontId="80" fillId="35" borderId="14" xfId="56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44286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44344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ПЕТЯ РОГОЗЯНСКА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44286</v>
      </c>
    </row>
    <row r="11" spans="1:2" ht="15.75">
      <c r="A11" s="7" t="s">
        <v>950</v>
      </c>
      <c r="B11" s="547">
        <v>44344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3.5625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0.013669064748201438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0.0016931028337194797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0.0015065017443704409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1.1400491400491402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2.7764190696521522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2.7334545154094028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1.933735437494836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0.0322234156820623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0.017877094972067038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0.0004228776826302992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0.8379512687988186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8.073381294964028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0.8897875039644783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0.0920863309352518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0.8297413793103449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87.44415584415584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22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24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65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11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819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819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3330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3330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4233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928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2201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6315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180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9679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8370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8370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14644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23014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390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390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520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33603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37836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2842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2872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57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2899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4170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49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21563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228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11875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11779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19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71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12103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12103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37836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58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79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327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328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407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57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407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57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57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57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464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219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229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448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464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464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464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-48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40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283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-2814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1502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-996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1057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-28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1027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-17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407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390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80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80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2873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2873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57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2929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2929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4114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4114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57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4170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4170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36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32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90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11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819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819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3330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4258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22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36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32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90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11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819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819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3330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4258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22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36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32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90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11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819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819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3330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4258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16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23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23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1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17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24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24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1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1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1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17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8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25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25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22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24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65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11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819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819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3330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4233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542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542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542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928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928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4824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3692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180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180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9679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10221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88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88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88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928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928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4824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3692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180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10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10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9679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9767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454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454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454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454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49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228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228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11873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11793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71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68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12103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33666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228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228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11873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11793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71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68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12103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12103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49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21563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8557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5500625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379799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5880424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8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8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18407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4877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23284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217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5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222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492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492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8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8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18132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4882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23014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22</v>
      </c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>
        <v>19</v>
      </c>
      <c r="D13" s="187">
        <v>21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24</v>
      </c>
      <c r="D14" s="187">
        <v>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1191</v>
      </c>
      <c r="H18" s="579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65</v>
      </c>
      <c r="D20" s="567">
        <f>SUM(D12:D19)</f>
        <v>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11</v>
      </c>
      <c r="D21" s="464">
        <v>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80</v>
      </c>
      <c r="H22" s="583">
        <f>SUM(H23:H25)</f>
        <v>80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80</v>
      </c>
      <c r="H26" s="567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819</v>
      </c>
      <c r="D27" s="187">
        <v>819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819</v>
      </c>
      <c r="D28" s="567">
        <f>SUM(D24:D27)</f>
        <v>819</v>
      </c>
      <c r="E28" s="193" t="s">
        <v>84</v>
      </c>
      <c r="F28" s="87" t="s">
        <v>85</v>
      </c>
      <c r="G28" s="564">
        <f>SUM(G29:G31)</f>
        <v>2842</v>
      </c>
      <c r="H28" s="565">
        <f>SUM(H29:H31)</f>
        <v>2506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2872</v>
      </c>
      <c r="H29" s="187">
        <v>2536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-30</v>
      </c>
      <c r="H30" s="187">
        <v>-30</v>
      </c>
      <c r="M30" s="92"/>
    </row>
    <row r="31" spans="1:8" ht="15.75">
      <c r="A31" s="84" t="s">
        <v>91</v>
      </c>
      <c r="B31" s="86" t="s">
        <v>92</v>
      </c>
      <c r="C31" s="188">
        <v>3330</v>
      </c>
      <c r="D31" s="187">
        <v>3330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57</v>
      </c>
      <c r="H32" s="187">
        <v>337</v>
      </c>
      <c r="M32" s="92"/>
    </row>
    <row r="33" spans="1:8" ht="15.75">
      <c r="A33" s="469" t="s">
        <v>99</v>
      </c>
      <c r="B33" s="91" t="s">
        <v>100</v>
      </c>
      <c r="C33" s="566">
        <f>C31+C32</f>
        <v>3330</v>
      </c>
      <c r="D33" s="567">
        <f>D31+D32</f>
        <v>3330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2899</v>
      </c>
      <c r="H34" s="567">
        <f>H28+H32+H33</f>
        <v>2843</v>
      </c>
    </row>
    <row r="35" spans="1:8" ht="15.75">
      <c r="A35" s="84" t="s">
        <v>106</v>
      </c>
      <c r="B35" s="88" t="s">
        <v>107</v>
      </c>
      <c r="C35" s="564">
        <f>SUM(C36:C39)</f>
        <v>8</v>
      </c>
      <c r="D35" s="565">
        <f>SUM(D36:D39)</f>
        <v>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4170</v>
      </c>
      <c r="H37" s="569">
        <f>H26+H18+H34</f>
        <v>4114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8</v>
      </c>
      <c r="D46" s="567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21514</v>
      </c>
      <c r="H50" s="565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49</v>
      </c>
      <c r="H54" s="187">
        <v>49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4233</v>
      </c>
      <c r="D56" s="571">
        <f>D20+D21+D22+D28+D33+D46+D52+D54+D55</f>
        <v>4235</v>
      </c>
      <c r="E56" s="94" t="s">
        <v>825</v>
      </c>
      <c r="F56" s="93" t="s">
        <v>172</v>
      </c>
      <c r="G56" s="568">
        <f>G50+G52+G53+G54+G55</f>
        <v>21563</v>
      </c>
      <c r="H56" s="569">
        <f>H50+H52+H53+H54+H55</f>
        <v>21563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228</v>
      </c>
      <c r="H60" s="187">
        <v>10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11875</v>
      </c>
      <c r="H61" s="565">
        <f>SUM(H62:H68)</f>
        <v>10755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7">
        <v>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11427+352</f>
        <v>11779</v>
      </c>
      <c r="H63" s="187">
        <v>10659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19</v>
      </c>
      <c r="H64" s="187">
        <v>21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928</v>
      </c>
      <c r="D68" s="187">
        <v>893</v>
      </c>
      <c r="E68" s="84" t="s">
        <v>212</v>
      </c>
      <c r="F68" s="87" t="s">
        <v>213</v>
      </c>
      <c r="G68" s="188">
        <v>71</v>
      </c>
      <c r="H68" s="187">
        <v>70</v>
      </c>
    </row>
    <row r="69" spans="1:8" ht="15.75">
      <c r="A69" s="84" t="s">
        <v>210</v>
      </c>
      <c r="B69" s="86" t="s">
        <v>211</v>
      </c>
      <c r="C69" s="188">
        <v>45</v>
      </c>
      <c r="D69" s="187">
        <v>10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2201</v>
      </c>
      <c r="D70" s="187">
        <v>2235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6315</v>
      </c>
      <c r="D71" s="187">
        <v>7949</v>
      </c>
      <c r="E71" s="461" t="s">
        <v>47</v>
      </c>
      <c r="F71" s="89" t="s">
        <v>223</v>
      </c>
      <c r="G71" s="566">
        <f>G59+G60+G61+G69+G70</f>
        <v>12103</v>
      </c>
      <c r="H71" s="567">
        <f>H59+H60+H61+H69+H70</f>
        <v>10765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180</v>
      </c>
      <c r="D73" s="187">
        <v>177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</v>
      </c>
      <c r="D75" s="187">
        <v>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9679</v>
      </c>
      <c r="D76" s="567">
        <f>SUM(D68:D75)</f>
        <v>11267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8370</v>
      </c>
      <c r="D79" s="565">
        <f>SUM(D80:D82)</f>
        <v>13802</v>
      </c>
      <c r="E79" s="196" t="s">
        <v>824</v>
      </c>
      <c r="F79" s="93" t="s">
        <v>241</v>
      </c>
      <c r="G79" s="568">
        <f>G71+G73+G75+G77</f>
        <v>12103</v>
      </c>
      <c r="H79" s="569">
        <f>H71+H73+H75+H77</f>
        <v>10765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8370</v>
      </c>
      <c r="D82" s="187">
        <v>13802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14644</v>
      </c>
      <c r="D84" s="187">
        <v>6189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23014</v>
      </c>
      <c r="D85" s="567">
        <f>D84+D83+D79</f>
        <v>19991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390</v>
      </c>
      <c r="D89" s="187">
        <v>407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390</v>
      </c>
      <c r="D92" s="567">
        <f>SUM(D88:D91)</f>
        <v>407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520</v>
      </c>
      <c r="D93" s="466">
        <v>542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33603</v>
      </c>
      <c r="D94" s="571">
        <f>D65+D76+D85+D92+D93</f>
        <v>32207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37836</v>
      </c>
      <c r="D95" s="573">
        <f>D94+D56</f>
        <v>36442</v>
      </c>
      <c r="E95" s="220" t="s">
        <v>916</v>
      </c>
      <c r="F95" s="476" t="s">
        <v>268</v>
      </c>
      <c r="G95" s="572">
        <f>G37+G40+G56+G79</f>
        <v>37836</v>
      </c>
      <c r="H95" s="573">
        <f>H37+H40+H56+H79</f>
        <v>36442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44344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ПЕТЯ РОГОЗЯНСКА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5">
      <selection activeCell="D20" sqref="D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58</v>
      </c>
      <c r="D13" s="308">
        <v>73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17</v>
      </c>
      <c r="D15" s="308">
        <v>6</v>
      </c>
      <c r="E15" s="236" t="s">
        <v>79</v>
      </c>
      <c r="F15" s="231" t="s">
        <v>289</v>
      </c>
      <c r="G15" s="307">
        <v>16</v>
      </c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2</v>
      </c>
      <c r="E16" s="227" t="s">
        <v>52</v>
      </c>
      <c r="F16" s="255" t="s">
        <v>292</v>
      </c>
      <c r="G16" s="597">
        <f>SUM(G12:G15)</f>
        <v>16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</v>
      </c>
      <c r="D19" s="308">
        <v>101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101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79</v>
      </c>
      <c r="D22" s="598">
        <f>SUM(D12:D18)+D19</f>
        <v>182</v>
      </c>
      <c r="E22" s="185" t="s">
        <v>309</v>
      </c>
      <c r="F22" s="228" t="s">
        <v>310</v>
      </c>
      <c r="G22" s="307">
        <v>219</v>
      </c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229</v>
      </c>
      <c r="H24" s="308">
        <v>570</v>
      </c>
    </row>
    <row r="25" spans="1:8" ht="31.5">
      <c r="A25" s="185" t="s">
        <v>316</v>
      </c>
      <c r="B25" s="228" t="s">
        <v>317</v>
      </c>
      <c r="C25" s="307">
        <v>327</v>
      </c>
      <c r="D25" s="308">
        <v>221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</v>
      </c>
      <c r="D26" s="308">
        <v>87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448</v>
      </c>
      <c r="H27" s="598">
        <f>SUM(H22:H26)</f>
        <v>572</v>
      </c>
    </row>
    <row r="28" spans="1:8" ht="15.75">
      <c r="A28" s="185" t="s">
        <v>79</v>
      </c>
      <c r="B28" s="228" t="s">
        <v>327</v>
      </c>
      <c r="C28" s="307"/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328</v>
      </c>
      <c r="D29" s="598">
        <f>SUM(D25:D28)</f>
        <v>309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407</v>
      </c>
      <c r="D31" s="604">
        <f>D29+D22</f>
        <v>491</v>
      </c>
      <c r="E31" s="242" t="s">
        <v>800</v>
      </c>
      <c r="F31" s="257" t="s">
        <v>331</v>
      </c>
      <c r="G31" s="244">
        <f>G16+G18+G27</f>
        <v>464</v>
      </c>
      <c r="H31" s="245">
        <f>H16+H18+H27</f>
        <v>572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57</v>
      </c>
      <c r="D33" s="235">
        <f>IF((H31-D31)&gt;0,H31-D31,0)</f>
        <v>81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407</v>
      </c>
      <c r="D36" s="606">
        <f>D31-D34+D35</f>
        <v>491</v>
      </c>
      <c r="E36" s="253" t="s">
        <v>346</v>
      </c>
      <c r="F36" s="247" t="s">
        <v>347</v>
      </c>
      <c r="G36" s="258">
        <f>G35-G34+G31</f>
        <v>464</v>
      </c>
      <c r="H36" s="259">
        <f>H35-H34+H31</f>
        <v>572</v>
      </c>
    </row>
    <row r="37" spans="1:8" ht="15.75">
      <c r="A37" s="252" t="s">
        <v>348</v>
      </c>
      <c r="B37" s="222" t="s">
        <v>349</v>
      </c>
      <c r="C37" s="603">
        <f>IF((G36-C36)&gt;0,G36-C36,0)</f>
        <v>57</v>
      </c>
      <c r="D37" s="604">
        <f>IF((H36-D36)&gt;0,H36-D36,0)</f>
        <v>81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57</v>
      </c>
      <c r="D42" s="235">
        <f>+IF((H36-D36-D38)&gt;0,H36-D36-D38,0)</f>
        <v>81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57</v>
      </c>
      <c r="D44" s="259">
        <f>IF(H42=0,IF(D42-D43&gt;0,D42-D43+H43,0),IF(H42-H43&lt;0,H43-H42+D42,0))</f>
        <v>81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464</v>
      </c>
      <c r="D45" s="600">
        <f>D36+D38+D42</f>
        <v>572</v>
      </c>
      <c r="E45" s="261" t="s">
        <v>373</v>
      </c>
      <c r="F45" s="263" t="s">
        <v>374</v>
      </c>
      <c r="G45" s="599">
        <f>G42+G36</f>
        <v>464</v>
      </c>
      <c r="H45" s="600">
        <f>H42+H36</f>
        <v>572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44344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ПЕТЯ РОГОЗЯНСКА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A12" sqref="A1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19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</v>
      </c>
      <c r="D12" s="187">
        <v>-39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-48</v>
      </c>
      <c r="D21" s="628">
        <f>SUM(D11:D20)</f>
        <v>-26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283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-2814</v>
      </c>
      <c r="D28" s="187">
        <v>-8661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1502</v>
      </c>
      <c r="D29" s="187">
        <v>8873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-996</v>
      </c>
      <c r="D33" s="628">
        <f>SUM(D23:D32)</f>
        <v>212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1007+50</f>
        <v>1057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-2</v>
      </c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-28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-644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1027</v>
      </c>
      <c r="D43" s="630">
        <f>SUM(D35:D42)</f>
        <v>-644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-17</v>
      </c>
      <c r="D44" s="298">
        <f>D43+D33+D21</f>
        <v>-458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407</v>
      </c>
      <c r="D45" s="300">
        <v>499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390</v>
      </c>
      <c r="D46" s="302">
        <f>D45+D44</f>
        <v>41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44344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ПЕТЯ РОГОЗЯНСКА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5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1191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80</v>
      </c>
      <c r="I13" s="553">
        <f>'1-Баланс'!H29+'1-Баланс'!H32</f>
        <v>2873</v>
      </c>
      <c r="J13" s="553">
        <f>'1-Баланс'!H30+'1-Баланс'!H33</f>
        <v>-30</v>
      </c>
      <c r="K13" s="554"/>
      <c r="L13" s="553">
        <f>SUM(C13:K13)</f>
        <v>4114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1191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80</v>
      </c>
      <c r="I17" s="622">
        <f t="shared" si="2"/>
        <v>2873</v>
      </c>
      <c r="J17" s="622">
        <f t="shared" si="2"/>
        <v>-30</v>
      </c>
      <c r="K17" s="622">
        <f t="shared" si="2"/>
        <v>0</v>
      </c>
      <c r="L17" s="553">
        <f t="shared" si="1"/>
        <v>4114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57</v>
      </c>
      <c r="J18" s="553">
        <f>+'1-Баланс'!G33</f>
        <v>0</v>
      </c>
      <c r="K18" s="554"/>
      <c r="L18" s="553">
        <f t="shared" si="1"/>
        <v>57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</v>
      </c>
      <c r="J30" s="307"/>
      <c r="K30" s="307"/>
      <c r="L30" s="553">
        <f t="shared" si="1"/>
        <v>-1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1191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80</v>
      </c>
      <c r="I31" s="622">
        <f t="shared" si="6"/>
        <v>2929</v>
      </c>
      <c r="J31" s="622">
        <f t="shared" si="6"/>
        <v>-30</v>
      </c>
      <c r="K31" s="622">
        <f t="shared" si="6"/>
        <v>0</v>
      </c>
      <c r="L31" s="553">
        <f t="shared" si="1"/>
        <v>4170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1191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80</v>
      </c>
      <c r="I34" s="556">
        <f t="shared" si="7"/>
        <v>2929</v>
      </c>
      <c r="J34" s="556">
        <f t="shared" si="7"/>
        <v>-30</v>
      </c>
      <c r="K34" s="556">
        <f t="shared" si="7"/>
        <v>0</v>
      </c>
      <c r="L34" s="620">
        <f t="shared" si="1"/>
        <v>4170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44344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ПЕТЯ РОГОЗЯНСКА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41" sqref="E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22</v>
      </c>
      <c r="E11" s="319"/>
      <c r="F11" s="319"/>
      <c r="G11" s="320">
        <f>D11+E11-F11</f>
        <v>22</v>
      </c>
      <c r="H11" s="319"/>
      <c r="I11" s="319"/>
      <c r="J11" s="320">
        <f>G11+H11-I11</f>
        <v>22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36</v>
      </c>
      <c r="E12" s="319"/>
      <c r="F12" s="319"/>
      <c r="G12" s="320">
        <f aca="true" t="shared" si="2" ref="G12:G41">D12+E12-F12</f>
        <v>36</v>
      </c>
      <c r="H12" s="319"/>
      <c r="I12" s="319"/>
      <c r="J12" s="320">
        <f aca="true" t="shared" si="3" ref="J12:J41">G12+H12-I12</f>
        <v>36</v>
      </c>
      <c r="K12" s="319">
        <v>16</v>
      </c>
      <c r="L12" s="319">
        <v>1</v>
      </c>
      <c r="M12" s="319"/>
      <c r="N12" s="320">
        <f aca="true" t="shared" si="4" ref="N12:N41">K12+L12-M12</f>
        <v>17</v>
      </c>
      <c r="O12" s="319"/>
      <c r="P12" s="319"/>
      <c r="Q12" s="320">
        <f t="shared" si="0"/>
        <v>17</v>
      </c>
      <c r="R12" s="331">
        <f t="shared" si="1"/>
        <v>19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32</v>
      </c>
      <c r="E13" s="319"/>
      <c r="F13" s="319"/>
      <c r="G13" s="320">
        <f t="shared" si="2"/>
        <v>32</v>
      </c>
      <c r="H13" s="319"/>
      <c r="I13" s="319"/>
      <c r="J13" s="320">
        <f t="shared" si="3"/>
        <v>32</v>
      </c>
      <c r="K13" s="319">
        <v>7</v>
      </c>
      <c r="L13" s="319"/>
      <c r="M13" s="319"/>
      <c r="N13" s="320">
        <f t="shared" si="4"/>
        <v>7</v>
      </c>
      <c r="O13" s="319">
        <v>1</v>
      </c>
      <c r="P13" s="319"/>
      <c r="Q13" s="320">
        <f t="shared" si="0"/>
        <v>8</v>
      </c>
      <c r="R13" s="331">
        <f t="shared" si="1"/>
        <v>24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90</v>
      </c>
      <c r="E19" s="321">
        <f>SUM(E11:E18)</f>
        <v>0</v>
      </c>
      <c r="F19" s="321">
        <f>SUM(F11:F18)</f>
        <v>0</v>
      </c>
      <c r="G19" s="320">
        <f t="shared" si="2"/>
        <v>90</v>
      </c>
      <c r="H19" s="321">
        <f>SUM(H11:H18)</f>
        <v>0</v>
      </c>
      <c r="I19" s="321">
        <f>SUM(I11:I18)</f>
        <v>0</v>
      </c>
      <c r="J19" s="320">
        <f t="shared" si="3"/>
        <v>90</v>
      </c>
      <c r="K19" s="321">
        <f>SUM(K11:K18)</f>
        <v>23</v>
      </c>
      <c r="L19" s="321">
        <f>SUM(L11:L18)</f>
        <v>1</v>
      </c>
      <c r="M19" s="321">
        <f>SUM(M11:M18)</f>
        <v>0</v>
      </c>
      <c r="N19" s="320">
        <f t="shared" si="4"/>
        <v>24</v>
      </c>
      <c r="O19" s="321">
        <f>SUM(O11:O18)</f>
        <v>1</v>
      </c>
      <c r="P19" s="321">
        <f>SUM(P11:P18)</f>
        <v>0</v>
      </c>
      <c r="Q19" s="320">
        <f t="shared" si="0"/>
        <v>25</v>
      </c>
      <c r="R19" s="331">
        <f t="shared" si="1"/>
        <v>65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</v>
      </c>
      <c r="E20" s="319"/>
      <c r="F20" s="319"/>
      <c r="G20" s="320">
        <f t="shared" si="2"/>
        <v>11</v>
      </c>
      <c r="H20" s="319"/>
      <c r="I20" s="319"/>
      <c r="J20" s="320">
        <f t="shared" si="3"/>
        <v>11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819</v>
      </c>
      <c r="E26" s="319"/>
      <c r="F26" s="319"/>
      <c r="G26" s="320">
        <f t="shared" si="2"/>
        <v>819</v>
      </c>
      <c r="H26" s="319"/>
      <c r="I26" s="319"/>
      <c r="J26" s="320">
        <f t="shared" si="3"/>
        <v>819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819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819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819</v>
      </c>
      <c r="H27" s="323">
        <f t="shared" si="5"/>
        <v>0</v>
      </c>
      <c r="I27" s="323">
        <f t="shared" si="5"/>
        <v>0</v>
      </c>
      <c r="J27" s="324">
        <f t="shared" si="3"/>
        <v>819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819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3330</v>
      </c>
      <c r="E41" s="319"/>
      <c r="F41" s="319"/>
      <c r="G41" s="320">
        <f t="shared" si="2"/>
        <v>3330</v>
      </c>
      <c r="H41" s="319"/>
      <c r="I41" s="319"/>
      <c r="J41" s="320">
        <f t="shared" si="3"/>
        <v>3330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3330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4258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4258</v>
      </c>
      <c r="H42" s="340">
        <f t="shared" si="11"/>
        <v>0</v>
      </c>
      <c r="I42" s="340">
        <f t="shared" si="11"/>
        <v>0</v>
      </c>
      <c r="J42" s="340">
        <f t="shared" si="11"/>
        <v>4258</v>
      </c>
      <c r="K42" s="340">
        <f t="shared" si="11"/>
        <v>23</v>
      </c>
      <c r="L42" s="340">
        <f t="shared" si="11"/>
        <v>1</v>
      </c>
      <c r="M42" s="340">
        <f t="shared" si="11"/>
        <v>0</v>
      </c>
      <c r="N42" s="340">
        <f t="shared" si="11"/>
        <v>24</v>
      </c>
      <c r="O42" s="340">
        <f t="shared" si="11"/>
        <v>1</v>
      </c>
      <c r="P42" s="340">
        <f t="shared" si="11"/>
        <v>0</v>
      </c>
      <c r="Q42" s="340">
        <f t="shared" si="11"/>
        <v>25</v>
      </c>
      <c r="R42" s="341">
        <f t="shared" si="11"/>
        <v>4233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44344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ПЕТЯ РОГОЗЯНСКА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542</v>
      </c>
      <c r="D18" s="353">
        <f>+D19+D20</f>
        <v>88</v>
      </c>
      <c r="E18" s="360">
        <f t="shared" si="0"/>
        <v>454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542</v>
      </c>
      <c r="D20" s="359">
        <v>88</v>
      </c>
      <c r="E20" s="360">
        <f t="shared" si="0"/>
        <v>454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542</v>
      </c>
      <c r="D21" s="431">
        <f>D13+D17+D18</f>
        <v>88</v>
      </c>
      <c r="E21" s="432">
        <f>E13+E17+E18</f>
        <v>454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928</v>
      </c>
      <c r="D26" s="353">
        <f>SUM(D27:D29)</f>
        <v>928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928</v>
      </c>
      <c r="D29" s="359">
        <v>928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45</v>
      </c>
      <c r="D30" s="359">
        <v>45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4824</v>
      </c>
      <c r="D31" s="359">
        <v>4824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3692</v>
      </c>
      <c r="D32" s="359">
        <v>3692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180</v>
      </c>
      <c r="D35" s="353">
        <f>SUM(D36:D39)</f>
        <v>180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180</v>
      </c>
      <c r="D37" s="359">
        <v>180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</v>
      </c>
      <c r="D40" s="353">
        <f>SUM(D41:D44)</f>
        <v>10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</v>
      </c>
      <c r="D44" s="359">
        <v>10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9679</v>
      </c>
      <c r="D45" s="429">
        <f>D26+D30+D31+D33+D32+D34+D35+D40</f>
        <v>9679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10221</v>
      </c>
      <c r="D46" s="435">
        <f>D45+D23+D21+D11</f>
        <v>9767</v>
      </c>
      <c r="E46" s="436">
        <f>E45+E23+E21+E11</f>
        <v>454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21514</v>
      </c>
      <c r="D68" s="426">
        <f>D54+D58+D63+D64+D65+D66</f>
        <v>0</v>
      </c>
      <c r="E68" s="427">
        <f t="shared" si="1"/>
        <v>21514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49</v>
      </c>
      <c r="D70" s="188"/>
      <c r="E70" s="127">
        <f t="shared" si="1"/>
        <v>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228</v>
      </c>
      <c r="D82" s="129">
        <f>SUM(D83:D86)</f>
        <v>228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228</v>
      </c>
      <c r="D84" s="188">
        <v>228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11873</v>
      </c>
      <c r="D87" s="125">
        <f>SUM(D88:D92)+D96</f>
        <v>11873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11793</v>
      </c>
      <c r="D88" s="188">
        <v>11793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</v>
      </c>
      <c r="D89" s="188">
        <v>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71</v>
      </c>
      <c r="D92" s="129">
        <f>SUM(D93:D95)</f>
        <v>71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68</v>
      </c>
      <c r="D93" s="188">
        <v>68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</v>
      </c>
      <c r="D95" s="188">
        <v>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12103</v>
      </c>
      <c r="D98" s="424">
        <f>D87+D82+D77+D73+D97</f>
        <v>12103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33666</v>
      </c>
      <c r="D99" s="418">
        <f>D98+D70+D68</f>
        <v>12103</v>
      </c>
      <c r="E99" s="418">
        <f>E98+E70+E68</f>
        <v>21563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44344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ПЕТЯ РОГОЗЯНСКА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0" sqref="E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8557</v>
      </c>
      <c r="D17" s="440"/>
      <c r="E17" s="440"/>
      <c r="F17" s="440">
        <v>8</v>
      </c>
      <c r="G17" s="440"/>
      <c r="H17" s="440"/>
      <c r="I17" s="441">
        <f t="shared" si="0"/>
        <v>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8557</v>
      </c>
      <c r="D18" s="447">
        <f t="shared" si="1"/>
        <v>0</v>
      </c>
      <c r="E18" s="447">
        <f t="shared" si="1"/>
        <v>0</v>
      </c>
      <c r="F18" s="447">
        <f t="shared" si="1"/>
        <v>8</v>
      </c>
      <c r="G18" s="447">
        <f t="shared" si="1"/>
        <v>0</v>
      </c>
      <c r="H18" s="447">
        <f t="shared" si="1"/>
        <v>0</v>
      </c>
      <c r="I18" s="448">
        <f t="shared" si="0"/>
        <v>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5500625</v>
      </c>
      <c r="D20" s="440"/>
      <c r="E20" s="440"/>
      <c r="F20" s="440">
        <v>18407</v>
      </c>
      <c r="G20" s="440">
        <v>217</v>
      </c>
      <c r="H20" s="440">
        <v>492</v>
      </c>
      <c r="I20" s="441">
        <f t="shared" si="0"/>
        <v>18132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379799</v>
      </c>
      <c r="D26" s="440"/>
      <c r="E26" s="440"/>
      <c r="F26" s="440">
        <v>4877</v>
      </c>
      <c r="G26" s="440">
        <v>5</v>
      </c>
      <c r="H26" s="440"/>
      <c r="I26" s="441">
        <f t="shared" si="0"/>
        <v>4882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5880424</v>
      </c>
      <c r="D27" s="447">
        <f t="shared" si="2"/>
        <v>0</v>
      </c>
      <c r="E27" s="447">
        <f t="shared" si="2"/>
        <v>0</v>
      </c>
      <c r="F27" s="447">
        <f t="shared" si="2"/>
        <v>23284</v>
      </c>
      <c r="G27" s="447">
        <f t="shared" si="2"/>
        <v>222</v>
      </c>
      <c r="H27" s="447">
        <f t="shared" si="2"/>
        <v>492</v>
      </c>
      <c r="I27" s="448">
        <f t="shared" si="0"/>
        <v>23014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44344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ПЕТЯ РОГОЗЯНСКА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31.03.2021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37836</v>
      </c>
      <c r="D6" s="644">
        <f aca="true" t="shared" si="0" ref="D6:D15">C6-E6</f>
        <v>0</v>
      </c>
      <c r="E6" s="643">
        <f>'1-Баланс'!G95</f>
        <v>37836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4170</v>
      </c>
      <c r="D7" s="644">
        <f t="shared" si="0"/>
        <v>2979</v>
      </c>
      <c r="E7" s="643">
        <f>'1-Баланс'!G18</f>
        <v>1191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57</v>
      </c>
      <c r="D8" s="644">
        <f t="shared" si="0"/>
        <v>0</v>
      </c>
      <c r="E8" s="643">
        <f>ABS('2-Отчет за доходите'!C44)-ABS('2-Отчет за доходите'!G44)</f>
        <v>57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407</v>
      </c>
      <c r="D9" s="644">
        <f t="shared" si="0"/>
        <v>0</v>
      </c>
      <c r="E9" s="643">
        <f>'3-Отчет за паричния поток'!C45</f>
        <v>407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390</v>
      </c>
      <c r="D10" s="644">
        <f t="shared" si="0"/>
        <v>0</v>
      </c>
      <c r="E10" s="643">
        <f>'3-Отчет за паричния поток'!C46</f>
        <v>390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4170</v>
      </c>
      <c r="D11" s="644">
        <f t="shared" si="0"/>
        <v>0</v>
      </c>
      <c r="E11" s="643">
        <f>'4-Отчет за собствения капитал'!L34</f>
        <v>4170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2021-05-28T08:07:30Z</dcterms:modified>
  <cp:category/>
  <cp:version/>
  <cp:contentType/>
  <cp:contentStatus/>
</cp:coreProperties>
</file>