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<sst xmlns="http://schemas.openxmlformats.org/spreadsheetml/2006/main" count="1079" uniqueCount="887">
  <si>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</si>
  <si>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</si>
  <si>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</si>
  <si>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</si>
  <si>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</si>
  <si>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</si>
  <si>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</si>
  <si>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</si>
  <si>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</si>
  <si>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</si>
  <si>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</si>
  <si>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</si>
  <si>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</si>
  <si>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</si>
  <si>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</si>
  <si>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</si>
  <si>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</si>
  <si>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</si>
  <si>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</si>
  <si>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</si>
  <si>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</si>
  <si>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</si>
  <si>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</si>
  <si>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</si>
  <si>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</si>
  <si>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</si>
  <si>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</si>
  <si>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</si>
  <si>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</si>
  <si>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</si>
  <si>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</si>
  <si>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</si>
  <si>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</si>
  <si>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</si>
  <si>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</si>
  <si>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</si>
  <si>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</si>
  <si>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</si>
  <si>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</si>
  <si>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</si>
  <si>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</si>
  <si>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</si>
  <si>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</si>
  <si>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</si>
  <si>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</si>
  <si>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</si>
  <si>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</si>
  <si>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</si>
  <si>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</si>
  <si>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</si>
  <si>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</si>
  <si>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</si>
  <si>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</si>
  <si>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</si>
  <si>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</si>
  <si>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</si>
  <si>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</si>
  <si>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</si>
  <si>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</si>
  <si>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</si>
  <si>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</si>
  <si>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</si>
  <si>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</si>
  <si>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</si>
  <si>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</si>
  <si>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</si>
  <si>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</si>
  <si>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</si>
  <si>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</si>
  <si>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</si>
  <si>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</si>
  <si>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</si>
  <si>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</si>
  <si>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</si>
  <si>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</si>
  <si>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</si>
  <si>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</si>
  <si>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</si>
  <si>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</si>
  <si>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</si>
  <si>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</si>
  <si>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</si>
  <si>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</si>
  <si>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</si>
  <si>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</si>
  <si>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</si>
  <si>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</si>
  <si>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</si>
  <si>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</si>
  <si>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</si>
  <si>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</si>
  <si>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</si>
  <si>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</si>
  <si>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</si>
  <si>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</si>
  <si>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</si>
  <si>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</si>
  <si>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</si>
  <si>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</si>
  <si>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</si>
  <si>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</si>
  <si>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</si>
  <si>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</si>
  <si>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</si>
  <si>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</si>
  <si>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</si>
  <si>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</si>
  <si>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</si>
  <si>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</si>
  <si>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</si>
  <si>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</si>
  <si>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</si>
  <si>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</si>
  <si>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</si>
  <si>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</si>
  <si>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</si>
  <si>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</si>
  <si>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</si>
  <si>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</si>
  <si>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</si>
  <si>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</si>
  <si>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</si>
  <si>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</si>
  <si>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</si>
  <si>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</si>
  <si>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</si>
  <si>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</si>
  <si>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</si>
  <si>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</si>
  <si>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</si>
  <si>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</si>
  <si>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</si>
  <si>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</si>
  <si>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</si>
  <si>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</si>
  <si>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</si>
  <si>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</si>
  <si>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</si>
  <si>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</si>
  <si>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</si>
  <si>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</si>
  <si>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</si>
  <si>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</si>
  <si>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</si>
  <si>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</si>
  <si>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</si>
  <si>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</si>
  <si>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</si>
  <si>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</si>
  <si>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</si>
  <si>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</si>
  <si>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</si>
  <si>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</si>
  <si>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</si>
  <si>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</si>
  <si>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</si>
  <si>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</si>
  <si>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</si>
  <si>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</si>
  <si>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</si>
  <si>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</si>
  <si>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</si>
  <si>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</si>
  <si>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</si>
  <si>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</si>
  <si>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</si>
  <si>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</si>
  <si>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</si>
  <si>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</si>
  <si>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</si>
  <si>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</si>
  <si>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</si>
  <si>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</si>
  <si>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</si>
  <si>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</si>
  <si>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</si>
  <si>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</si>
  <si>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</si>
  <si>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</si>
  <si>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</si>
  <si>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</si>
  <si>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</si>
  <si>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</si>
  <si>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</si>
  <si>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</si>
  <si>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</si>
  <si>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</si>
  <si>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</si>
  <si>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</si>
  <si>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</si>
  <si>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</si>
  <si>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</si>
  <si>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</si>
  <si>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</si>
  <si>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</si>
  <si>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</si>
  <si>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</si>
  <si>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</si>
  <si>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</si>
  <si>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</si>
  <si>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</si>
  <si>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</si>
  <si>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</si>
  <si>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</si>
  <si>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</si>
  <si>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</si>
  <si>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</si>
  <si>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</si>
  <si>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</si>
  <si>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</si>
  <si>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</si>
  <si>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</si>
  <si>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</si>
  <si>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</si>
  <si>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</si>
  <si>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</si>
  <si>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</si>
  <si>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</si>
  <si>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</si>
  <si>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</si>
  <si>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</si>
  <si>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</si>
  <si>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</si>
  <si>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</si>
  <si>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</si>
  <si>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</si>
  <si>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</si>
  <si>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</si>
  <si>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</si>
  <si>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</si>
  <si>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</si>
  <si>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</si>
  <si>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</si>
  <si>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</si>
  <si>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</si>
  <si>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</si>
  <si>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</si>
  <si>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</si>
  <si>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</si>
  <si>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</si>
  <si>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</si>
  <si>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</si>
  <si>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</si>
  <si>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</si>
  <si>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</si>
  <si>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</si>
  <si>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</si>
  <si>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</si>
  <si>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</si>
  <si>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</si>
  <si>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</si>
  <si>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</si>
  <si>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</si>
  <si>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</si>
  <si>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</si>
  <si>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</si>
  <si>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</si>
  <si>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</si>
  <si>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</si>
  <si>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</si>
  <si>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</si>
  <si>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</si>
  <si>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</si>
  <si>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</si>
  <si>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</si>
  <si>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</si>
  <si>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</si>
  <si>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</si>
  <si>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</si>
  <si>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</si>
  <si>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</si>
  <si>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</si>
  <si>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</si>
  <si>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</si>
  <si>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</si>
  <si>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</si>
  <si>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</si>
  <si>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</si>
  <si>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</si>
  <si>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</si>
  <si>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</si>
  <si>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</si>
  <si>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</si>
  <si>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</si>
  <si>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</si>
  <si>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</si>
  <si>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</si>
  <si>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</si>
  <si>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</si>
  <si>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</si>
  <si>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</si>
  <si>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</si>
  <si>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</si>
  <si>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</si>
  <si>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</si>
  <si>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</si>
  <si>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</si>
  <si>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</si>
  <si>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</si>
  <si>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</si>
  <si>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</si>
  <si>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</si>
  <si>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</si>
  <si>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</si>
  <si>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</si>
  <si>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</si>
  <si>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</si>
  <si>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</si>
  <si>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</si>
  <si>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</si>
  <si>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</si>
  <si>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</si>
  <si>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</si>
  <si>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</si>
  <si>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</si>
  <si>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</si>
  <si>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</si>
  <si>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</si>
  <si>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</si>
  <si>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</si>
  <si>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</si>
  <si>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</si>
  <si>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</si>
  <si>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</si>
  <si>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</si>
  <si>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</si>
  <si>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</si>
  <si>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</si>
  <si>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</si>
  <si>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</si>
  <si>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</si>
  <si>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</si>
  <si>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</si>
  <si>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</si>
  <si>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</si>
  <si>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</si>
  <si>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</si>
  <si>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</si>
  <si>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</si>
  <si>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</si>
  <si>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</si>
  <si>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</si>
  <si>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</si>
  <si>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</si>
  <si>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</si>
  <si>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</si>
  <si>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</si>
  <si>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</si>
  <si>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</si>
  <si>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</si>
  <si>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</si>
  <si>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</si>
  <si>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</si>
  <si>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</si>
  <si>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</si>
  <si>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</si>
  <si>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</si>
  <si>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</si>
  <si>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</si>
  <si>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</si>
  <si>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</si>
  <si>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</si>
  <si>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</si>
  <si>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</si>
  <si>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</si>
  <si>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</si>
  <si>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</si>
  <si>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</si>
  <si>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</si>
  <si>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</si>
  <si>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</si>
  <si>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</si>
  <si>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</si>
  <si>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</si>
  <si>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</si>
  <si>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</si>
  <si>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</si>
  <si>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</si>
  <si>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</si>
  <si>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</si>
  <si>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</si>
  <si>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</si>
  <si>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</si>
  <si>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</si>
  <si>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</si>
  <si>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</si>
  <si>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</si>
  <si>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</si>
  <si>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</si>
  <si>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</si>
  <si>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</si>
  <si>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</si>
  <si>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</si>
  <si>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</si>
  <si>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</si>
  <si>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</si>
  <si>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</si>
  <si>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</si>
  <si>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</si>
  <si>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</si>
  <si>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</si>
  <si>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</si>
  <si>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</si>
  <si>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</si>
  <si>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</si>
  <si>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</si>
  <si>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</si>
  <si>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</si>
  <si>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</si>
  <si>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</si>
  <si>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</si>
  <si>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</si>
  <si>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</si>
  <si>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</si>
  <si>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</si>
  <si>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</si>
  <si>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</si>
  <si>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</si>
  <si>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</si>
  <si>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</si>
  <si>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</si>
  <si>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</si>
  <si>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</si>
  <si>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</si>
  <si>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</si>
  <si>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</si>
  <si>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</si>
  <si>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</si>
  <si>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</si>
  <si>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</si>
  <si>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</si>
  <si>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</si>
  <si>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</si>
  <si>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</si>
  <si>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</si>
  <si>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</si>
  <si>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</si>
  <si>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</si>
  <si>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</si>
  <si>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</si>
  <si>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</si>
  <si>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</si>
  <si>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</si>
  <si>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</si>
  <si>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</si>
  <si>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</si>
  <si>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</si>
  <si>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</si>
  <si>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</si>
  <si>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</si>
  <si>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</si>
  <si>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</si>
  <si>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</si>
  <si>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</si>
  <si>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</si>
  <si>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</si>
  <si>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</si>
  <si>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</si>
  <si>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</si>
  <si>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</si>
  <si>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</si>
  <si>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</si>
  <si>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</si>
  <si>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</si>
  <si>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</si>
  <si>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</si>
  <si>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</si>
  <si>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</si>
  <si>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</si>
  <si>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</si>
  <si>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</si>
  <si>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</si>
  <si>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</si>
  <si>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</si>
  <si>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</si>
  <si>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</si>
  <si>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</si>
  <si>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</si>
  <si>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</si>
  <si>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</si>
  <si>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</si>
  <si>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</si>
  <si>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</si>
  <si>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</si>
  <si>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</si>
  <si>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</si>
  <si>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</si>
  <si>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</si>
  <si>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</si>
  <si>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</si>
  <si>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</si>
  <si>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</si>
  <si>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</si>
  <si>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</si>
  <si>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</si>
  <si>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</si>
  <si>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</si>
  <si>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</si>
  <si>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</si>
  <si>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</si>
  <si>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</si>
  <si>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</si>
  <si>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</si>
  <si>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</si>
  <si>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</si>
  <si>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</si>
  <si>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</si>
  <si>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</si>
  <si>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</si>
  <si>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</si>
  <si>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</si>
  <si>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</si>
  <si>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</si>
  <si>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</si>
  <si>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</si>
  <si>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</si>
  <si>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</si>
  <si>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</si>
  <si>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</si>
  <si>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</si>
  <si>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</si>
  <si>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</si>
  <si>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</si>
  <si>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</si>
  <si>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</si>
  <si>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</si>
  <si>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</si>
  <si>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</si>
  <si>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</si>
  <si>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</si>
  <si>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</si>
  <si>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</si>
  <si>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</si>
  <si>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</si>
  <si>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</si>
  <si>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</si>
  <si>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</si>
  <si>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</si>
  <si>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</si>
  <si>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</si>
  <si>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</si>
  <si>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</si>
  <si>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</si>
  <si>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</si>
  <si>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</si>
  <si>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</si>
  <si>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</si>
  <si>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</si>
  <si>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</si>
  <si>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</si>
  <si>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</si>
  <si>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</si>
  <si>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</si>
  <si>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</si>
  <si>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</si>
  <si>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</si>
  <si>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</si>
  <si>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</si>
  <si>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</si>
  <si>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</si>
  <si>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</si>
  <si>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</si>
  <si>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</si>
  <si>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</si>
  <si>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</si>
  <si>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</si>
  <si>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</si>
  <si>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</si>
  <si>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</si>
  <si>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</si>
  <si>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</si>
  <si>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</si>
  <si>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</si>
  <si>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</si>
  <si>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</si>
  <si>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</si>
  <si>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</si>
  <si>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</si>
  <si>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</si>
  <si>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</si>
  <si>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</si>
  <si>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</si>
  <si>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</si>
  <si>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</si>
  <si>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</si>
  <si>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</si>
  <si>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</si>
  <si>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</si>
  <si>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</si>
  <si>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</si>
  <si>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</si>
  <si>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</si>
  <si>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</si>
  <si>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</si>
  <si>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</si>
  <si>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</si>
  <si>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</si>
  <si>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</si>
  <si>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</si>
  <si>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</si>
  <si>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</si>
  <si>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</si>
  <si>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</si>
  <si>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</si>
  <si>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</si>
  <si>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</si>
  <si>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</si>
  <si>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</si>
  <si>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</si>
  <si>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</si>
  <si>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</si>
  <si>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</si>
  <si>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</si>
  <si>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</si>
  <si>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</si>
  <si>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</si>
  <si>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</si>
  <si>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</si>
  <si>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</si>
  <si>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</si>
  <si>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</si>
  <si>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</si>
  <si>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</si>
  <si>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</si>
  <si>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</si>
  <si>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</si>
  <si>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</si>
  <si>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</si>
  <si>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</si>
  <si>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</si>
  <si>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</si>
  <si>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</si>
  <si>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</si>
  <si>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</si>
  <si>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</si>
  <si>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</si>
  <si>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</si>
  <si>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</si>
  <si>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</si>
  <si>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</si>
  <si>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</si>
  <si>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</si>
  <si>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</si>
  <si>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</si>
  <si>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</si>
  <si>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</si>
  <si>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</si>
  <si>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</si>
  <si>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</si>
  <si>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</si>
  <si>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</si>
  <si>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</si>
  <si>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</si>
  <si>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</si>
  <si>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</si>
  <si>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</si>
  <si>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</si>
  <si>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</si>
  <si>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</si>
  <si>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</si>
  <si>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</si>
  <si>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</si>
  <si>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</si>
  <si>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</si>
  <si>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</si>
  <si>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</si>
  <si>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</si>
  <si>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</si>
  <si>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</si>
  <si>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</si>
  <si>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</si>
  <si>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</si>
  <si>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</si>
  <si>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</si>
  <si>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</si>
  <si>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</si>
  <si>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</si>
  <si>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</si>
  <si>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</si>
  <si>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</si>
  <si>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</si>
  <si>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</si>
  <si>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</si>
  <si>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</si>
  <si>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</si>
  <si>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</si>
  <si>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</si>
  <si>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</si>
  <si>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</si>
  <si>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</si>
  <si>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</si>
  <si>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</si>
  <si>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</si>
  <si>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</si>
  <si>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</si>
  <si>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</si>
  <si>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</si>
  <si>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</si>
  <si>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</si>
  <si>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</si>
  <si>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</si>
  <si>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</si>
  <si>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</si>
  <si>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</si>
  <si>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</si>
  <si>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</si>
  <si>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</si>
  <si>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</si>
  <si>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</si>
  <si>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</si>
  <si>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</si>
  <si>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</si>
  <si>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</si>
  <si>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</si>
  <si>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</si>
  <si>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</si>
  <si>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</si>
  <si>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</si>
  <si>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</si>
  <si>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</si>
  <si>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</si>
  <si>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</si>
  <si>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</si>
  <si>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</si>
  <si>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</si>
  <si>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</si>
  <si>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</si>
  <si>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</si>
  <si>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</si>
  <si>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</si>
  <si>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</si>
  <si>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</si>
  <si>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</si>
  <si>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</si>
  <si>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</si>
  <si>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</si>
  <si>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</si>
  <si>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</si>
  <si>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</si>
  <si>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</si>
  <si>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</si>
  <si>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</si>
  <si>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</si>
  <si>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</si>
  <si>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</si>
  <si>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</si>
  <si>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</si>
  <si>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</si>
  <si>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</si>
  <si>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</si>
  <si>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</si>
  <si>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</si>
  <si>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</si>
  <si>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</si>
  <si>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</si>
  <si>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</si>
  <si>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</si>
  <si>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</si>
  <si>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</si>
  <si>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</si>
  <si>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</si>
  <si>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</si>
  <si>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</si>
  <si>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</si>
  <si>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</si>
  <si>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</si>
  <si>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</si>
  <si>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</si>
  <si>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</si>
  <si>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</si>
  <si>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</si>
  <si>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</si>
  <si>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</si>
  <si>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</si>
  <si>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</si>
  <si>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</si>
  <si>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</si>
  <si>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</si>
  <si>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</si>
  <si>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</si>
  <si>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</si>
  <si>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</si>
  <si>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</si>
  <si>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</si>
  <si>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</si>
  <si>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</si>
  <si>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</si>
  <si>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</si>
  <si>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</si>
  <si>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</si>
  <si>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</si>
  <si>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</si>
  <si>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</si>
  <si>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</si>
  <si>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</si>
  <si>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</si>
  <si>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</si>
  <si>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</si>
  <si>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</si>
  <si>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</si>
  <si>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</si>
  <si>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</si>
  <si>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</si>
  <si>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</si>
  <si>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</si>
  <si>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</si>
  <si>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</si>
  <si>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</si>
  <si>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</si>
  <si>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</si>
  <si>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</si>
  <si>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</si>
  <si>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</si>
  <si>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</si>
  <si>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</si>
  <si>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</si>
  <si>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</si>
  <si>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</si>
  <si>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</si>
  <si>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</si>
  <si>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</si>
  <si>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</si>
  <si>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</si>
  <si>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</si>
  <si>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</si>
  <si>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</si>
  <si>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</si>
  <si>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</si>
  <si>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</si>
  <si>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</si>
  <si>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</si>
  <si>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</si>
  <si>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</si>
  <si>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</si>
  <si>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</si>
  <si>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</si>
  <si>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</si>
  <si>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</si>
  <si>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</si>
  <si>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</si>
  <si>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</si>
  <si>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</si>
  <si>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</si>
  <si>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</si>
  <si>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</si>
  <si>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</si>
  <si>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</si>
  <si>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</si>
  <si>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</si>
  <si>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</si>
  <si>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</si>
  <si>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</si>
  <si>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</si>
  <si>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</si>
  <si>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</si>
  <si>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</si>
  <si>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</si>
  <si>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</si>
  <si>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</si>
  <si>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</si>
  <si>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</si>
  <si>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</si>
  <si>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</si>
  <si>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</si>
  <si>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</si>
  <si>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</si>
  <si>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</si>
  <si>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</si>
  <si>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</si>
  <si>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</si>
  <si>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</si>
  <si>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</si>
  <si>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</si>
  <si>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</si>
  <si>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</si>
  <si>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</si>
  <si>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</si>
  <si>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</si>
  <si>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</si>
  <si>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</si>
  <si>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</si>
  <si>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</si>
  <si>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</si>
  <si>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</si>
  <si>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</si>
  <si>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30.06.2016</t>
  </si>
  <si>
    <t>3.СЕВЕРНА ДЪРВОДОБИВАНА КОМПАНИЯ АД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</si>
</sst>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438</v>
      </c>
      <c r="D11" s="151">
        <v>438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336</v>
      </c>
      <c r="D12" s="151">
        <v>347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12271</v>
      </c>
      <c r="D13" s="151">
        <v>12735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1736-255-36</f>
        <v>1445</v>
      </c>
      <c r="D14" s="151">
        <v>1503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255</v>
      </c>
      <c r="D15" s="151">
        <v>296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36</v>
      </c>
      <c r="D16" s="151">
        <v>36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86</v>
      </c>
      <c r="D17" s="151">
        <v>7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f>14-14</f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14867</v>
      </c>
      <c r="D19" s="155">
        <f>SUM(D11:D18)</f>
        <v>15362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1550</v>
      </c>
      <c r="D20" s="151">
        <v>1590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3175</v>
      </c>
      <c r="H21" s="156">
        <f>SUM(H22:H24)</f>
        <v>23963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3175</v>
      </c>
      <c r="H22" s="152">
        <v>23963</v>
      </c>
    </row>
    <row r="23" spans="1:13" ht="15">
      <c r="A23" s="235" t="s">
        <v>65</v>
      </c>
      <c r="B23" s="241" t="s">
        <v>66</v>
      </c>
      <c r="C23" s="151">
        <v>7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3175</v>
      </c>
      <c r="H25" s="154">
        <f>H19+H20+H21</f>
        <v>23963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98</v>
      </c>
      <c r="D26" s="151">
        <v>108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105</v>
      </c>
      <c r="D27" s="155">
        <f>SUM(D23:D26)</f>
        <v>108</v>
      </c>
      <c r="E27" s="253" t="s">
        <v>82</v>
      </c>
      <c r="F27" s="242" t="s">
        <v>83</v>
      </c>
      <c r="G27" s="154">
        <f>SUM(G28:G30)</f>
        <v>20346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20346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-290</v>
      </c>
      <c r="H32" s="316">
        <v>-1562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20056</v>
      </c>
      <c r="H33" s="154">
        <f>H27+H31+H32</f>
        <v>-442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33250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f>33176+66</f>
        <v>33242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54986</v>
      </c>
      <c r="H36" s="154">
        <f>H25+H17+H33</f>
        <v>55276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5990</v>
      </c>
      <c r="D44" s="151">
        <v>5916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39240</v>
      </c>
      <c r="D45" s="155">
        <f>D34+D39+D44</f>
        <v>39100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1193</v>
      </c>
      <c r="H53" s="152">
        <v>1193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55762</v>
      </c>
      <c r="D55" s="155">
        <f>D19+D20+D21+D27+D32+D45+D51+D53+D54</f>
        <v>56160</v>
      </c>
      <c r="E55" s="237" t="s">
        <v>171</v>
      </c>
      <c r="F55" s="261" t="s">
        <v>172</v>
      </c>
      <c r="G55" s="154">
        <f>G49+G51+G52+G53+G54</f>
        <v>1193</v>
      </c>
      <c r="H55" s="154">
        <f>H49+H51+H52+H53+H54</f>
        <v>1193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</v>
      </c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</v>
      </c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149</v>
      </c>
      <c r="H61" s="154">
        <f>SUM(H62:H68)</f>
        <v>151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6</v>
      </c>
      <c r="D64" s="155">
        <f>SUM(D58:D63)</f>
        <v>7</v>
      </c>
      <c r="E64" s="237" t="s">
        <v>199</v>
      </c>
      <c r="F64" s="242" t="s">
        <v>200</v>
      </c>
      <c r="G64" s="152">
        <v>52</v>
      </c>
      <c r="H64" s="152">
        <v>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31</v>
      </c>
      <c r="H66" s="152">
        <v>35</v>
      </c>
    </row>
    <row r="67" spans="1:8" ht="15">
      <c r="A67" s="235" t="s">
        <v>206</v>
      </c>
      <c r="B67" s="241" t="s">
        <v>207</v>
      </c>
      <c r="C67" s="151">
        <v>179</v>
      </c>
      <c r="D67" s="151">
        <v>120</v>
      </c>
      <c r="E67" s="237" t="s">
        <v>208</v>
      </c>
      <c r="F67" s="242" t="s">
        <v>209</v>
      </c>
      <c r="G67" s="152">
        <v>9</v>
      </c>
      <c r="H67" s="152">
        <v>11</v>
      </c>
    </row>
    <row r="68" spans="1:8" ht="15">
      <c r="A68" s="235" t="s">
        <v>210</v>
      </c>
      <c r="B68" s="241" t="s">
        <v>211</v>
      </c>
      <c r="C68" s="151">
        <f>219+14</f>
        <v>233</v>
      </c>
      <c r="D68" s="151">
        <v>161</v>
      </c>
      <c r="E68" s="237" t="s">
        <v>212</v>
      </c>
      <c r="F68" s="242" t="s">
        <v>213</v>
      </c>
      <c r="G68" s="152">
        <v>55</v>
      </c>
      <c r="H68" s="152">
        <v>69</v>
      </c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>
        <f>258-31-9-55</f>
        <v>163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313</v>
      </c>
      <c r="H71" s="161">
        <f>H59+H60+H61+H69+H70</f>
        <v>310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208</v>
      </c>
      <c r="D74" s="151">
        <v>209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620</v>
      </c>
      <c r="D75" s="155">
        <f>SUM(D67:D74)</f>
        <v>490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313</v>
      </c>
      <c r="H79" s="162">
        <f>H71+H74+H75+H76</f>
        <v>310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102</v>
      </c>
      <c r="D88" s="151">
        <v>116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103</v>
      </c>
      <c r="D91" s="155">
        <f>SUM(D87:D90)</f>
        <v>117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</v>
      </c>
      <c r="D92" s="151">
        <v>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730</v>
      </c>
      <c r="D93" s="155">
        <f>D64+D75+D84+D91+D92</f>
        <v>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56492</v>
      </c>
      <c r="D94" s="164">
        <f>D93+D55</f>
        <v>56779</v>
      </c>
      <c r="E94" s="449" t="s">
        <v>269</v>
      </c>
      <c r="F94" s="289" t="s">
        <v>270</v>
      </c>
      <c r="G94" s="165">
        <f>G36+G39+G55+G79</f>
        <v>56492</v>
      </c>
      <c r="H94" s="165">
        <f>H36+H39+H55+H79</f>
        <v>56779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42578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E24" sqref="E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30.06.2016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29</v>
      </c>
      <c r="D9" s="46">
        <v>33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217</v>
      </c>
      <c r="D10" s="46">
        <v>184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618</v>
      </c>
      <c r="D11" s="46">
        <v>607</v>
      </c>
      <c r="E11" s="300" t="s">
        <v>291</v>
      </c>
      <c r="F11" s="549" t="s">
        <v>292</v>
      </c>
      <c r="G11" s="550">
        <v>621</v>
      </c>
      <c r="H11" s="550">
        <v>576</v>
      </c>
    </row>
    <row r="12" spans="1:8" ht="12">
      <c r="A12" s="298" t="s">
        <v>293</v>
      </c>
      <c r="B12" s="299" t="s">
        <v>294</v>
      </c>
      <c r="C12" s="46">
        <v>196</v>
      </c>
      <c r="D12" s="46">
        <v>160</v>
      </c>
      <c r="E12" s="300" t="s">
        <v>77</v>
      </c>
      <c r="F12" s="549" t="s">
        <v>295</v>
      </c>
      <c r="G12" s="550">
        <v>144</v>
      </c>
      <c r="H12" s="550">
        <v>45</v>
      </c>
    </row>
    <row r="13" spans="1:18" ht="12">
      <c r="A13" s="298" t="s">
        <v>296</v>
      </c>
      <c r="B13" s="299" t="s">
        <v>297</v>
      </c>
      <c r="C13" s="46">
        <v>27</v>
      </c>
      <c r="D13" s="46">
        <v>23</v>
      </c>
      <c r="E13" s="301" t="s">
        <v>50</v>
      </c>
      <c r="F13" s="551" t="s">
        <v>298</v>
      </c>
      <c r="G13" s="548">
        <f>SUM(G9:G12)</f>
        <v>765</v>
      </c>
      <c r="H13" s="548">
        <f>SUM(H9:H12)</f>
        <v>621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107</v>
      </c>
      <c r="D16" s="47">
        <v>67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1194</v>
      </c>
      <c r="D19" s="49">
        <f>SUM(D9:D15)+D16</f>
        <v>1074</v>
      </c>
      <c r="E19" s="304" t="s">
        <v>315</v>
      </c>
      <c r="F19" s="552" t="s">
        <v>316</v>
      </c>
      <c r="G19" s="550">
        <v>140</v>
      </c>
      <c r="H19" s="550">
        <v>221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</v>
      </c>
      <c r="D22" s="46">
        <v>6</v>
      </c>
      <c r="E22" s="304" t="s">
        <v>324</v>
      </c>
      <c r="F22" s="552" t="s">
        <v>325</v>
      </c>
      <c r="G22" s="550">
        <f>1-1</f>
        <v>0</v>
      </c>
      <c r="H22" s="550">
        <f>3-1</f>
        <v>2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f>1-1</f>
        <v>0</v>
      </c>
      <c r="D24" s="46">
        <f>1-1</f>
        <v>0</v>
      </c>
      <c r="E24" s="301" t="s">
        <v>102</v>
      </c>
      <c r="F24" s="554" t="s">
        <v>332</v>
      </c>
      <c r="G24" s="548">
        <f>SUM(G19:G23)</f>
        <v>140</v>
      </c>
      <c r="H24" s="548">
        <f>SUM(H19:H23)</f>
        <v>223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</v>
      </c>
      <c r="D26" s="49">
        <f>SUM(D22:D25)</f>
        <v>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1195</v>
      </c>
      <c r="D28" s="50">
        <f>D26+D19</f>
        <v>1080</v>
      </c>
      <c r="E28" s="127" t="s">
        <v>337</v>
      </c>
      <c r="F28" s="554" t="s">
        <v>338</v>
      </c>
      <c r="G28" s="548">
        <f>G13+G15+G24</f>
        <v>905</v>
      </c>
      <c r="H28" s="548">
        <f>H13+H15+H24</f>
        <v>844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290</v>
      </c>
      <c r="H30" s="53">
        <f>IF((D28-H28)&gt;0,D28-H28,0)</f>
        <v>236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1195</v>
      </c>
      <c r="D33" s="49">
        <f>D28-D31+D32</f>
        <v>1080</v>
      </c>
      <c r="E33" s="127" t="s">
        <v>351</v>
      </c>
      <c r="F33" s="554" t="s">
        <v>352</v>
      </c>
      <c r="G33" s="53">
        <f>G32-G31+G28</f>
        <v>905</v>
      </c>
      <c r="H33" s="53">
        <f>H32-H31+H28</f>
        <v>844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290</v>
      </c>
      <c r="H34" s="548">
        <f>IF((D33-H33)&gt;0,D33-H33,0)</f>
        <v>236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290</v>
      </c>
      <c r="H39" s="559">
        <f>IF(H34&gt;0,IF(D35+H34&lt;0,0,D35+H34),IF(D34-D35&lt;0,D35-D34,0))</f>
        <v>236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290</v>
      </c>
      <c r="H41" s="52">
        <f>IF(D39=0,IF(H39-H40&gt;0,H39-H40+D40,0),IF(D39-D40&lt;0,D40-D39+H40,0))</f>
        <v>236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1195</v>
      </c>
      <c r="D42" s="53">
        <f>D33+D35+D39</f>
        <v>1080</v>
      </c>
      <c r="E42" s="128" t="s">
        <v>378</v>
      </c>
      <c r="F42" s="129" t="s">
        <v>379</v>
      </c>
      <c r="G42" s="53">
        <f>G39+G33</f>
        <v>1195</v>
      </c>
      <c r="H42" s="53">
        <f>H39+H33</f>
        <v>1080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42578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1">
      <selection activeCell="D37" sqref="D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30.06.2016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700</v>
      </c>
      <c r="D10" s="54">
        <v>1079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-380</v>
      </c>
      <c r="D11" s="54">
        <v>-549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-228</v>
      </c>
      <c r="D13" s="54">
        <v>-183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-9</v>
      </c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60</v>
      </c>
      <c r="D16" s="54">
        <v>172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-7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-134</v>
      </c>
      <c r="D19" s="54">
        <v>-134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9</v>
      </c>
      <c r="D20" s="55">
        <f>SUM(D10:D19)</f>
        <v>335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-71</v>
      </c>
      <c r="D22" s="54">
        <v>-1697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f>-4921+28</f>
        <v>-4893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f>4969-28</f>
        <v>4941</v>
      </c>
      <c r="D25" s="54">
        <v>1884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-23</v>
      </c>
      <c r="D32" s="55">
        <f>SUM(D22:D31)</f>
        <v>187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f>28</f>
        <v>28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-28</v>
      </c>
      <c r="D37" s="54">
        <v>-835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-835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-14</v>
      </c>
      <c r="D43" s="55">
        <f>D42+D32+D20</f>
        <v>-313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117</v>
      </c>
      <c r="D44" s="132">
        <v>593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103</v>
      </c>
      <c r="D45" s="55">
        <f>D44+D43</f>
        <v>280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103</v>
      </c>
      <c r="D46" s="56">
        <v>280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42578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8" sqref="F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30.06.2016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23963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1120</v>
      </c>
      <c r="J11" s="58">
        <f>'справка №1-БАЛАНС'!H29+'справка №1-БАЛАНС'!H32</f>
        <v>-1562</v>
      </c>
      <c r="K11" s="60"/>
      <c r="L11" s="344">
        <f>SUM(C11:K11)</f>
        <v>55276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23963</v>
      </c>
      <c r="G15" s="61">
        <f t="shared" si="2"/>
        <v>0</v>
      </c>
      <c r="H15" s="61">
        <f t="shared" si="2"/>
        <v>0</v>
      </c>
      <c r="I15" s="61">
        <f t="shared" si="2"/>
        <v>1120</v>
      </c>
      <c r="J15" s="61">
        <f t="shared" si="2"/>
        <v>-1562</v>
      </c>
      <c r="K15" s="61">
        <f t="shared" si="2"/>
        <v>0</v>
      </c>
      <c r="L15" s="344">
        <f t="shared" si="1"/>
        <v>55276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-290</v>
      </c>
      <c r="K16" s="60"/>
      <c r="L16" s="344">
        <f t="shared" si="1"/>
        <v>-290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f>-23963+3175</f>
        <v>-20788</v>
      </c>
      <c r="G28" s="60"/>
      <c r="H28" s="60"/>
      <c r="I28" s="60">
        <f>20788-1562</f>
        <v>19226</v>
      </c>
      <c r="J28" s="60">
        <v>1562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3175</v>
      </c>
      <c r="G29" s="59">
        <f t="shared" si="6"/>
        <v>0</v>
      </c>
      <c r="H29" s="59">
        <f t="shared" si="6"/>
        <v>0</v>
      </c>
      <c r="I29" s="59">
        <f t="shared" si="6"/>
        <v>20346</v>
      </c>
      <c r="J29" s="59">
        <f t="shared" si="6"/>
        <v>-290</v>
      </c>
      <c r="K29" s="59">
        <f t="shared" si="6"/>
        <v>0</v>
      </c>
      <c r="L29" s="344">
        <f t="shared" si="1"/>
        <v>54986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3175</v>
      </c>
      <c r="G32" s="59">
        <f t="shared" si="7"/>
        <v>0</v>
      </c>
      <c r="H32" s="59">
        <f t="shared" si="7"/>
        <v>0</v>
      </c>
      <c r="I32" s="59">
        <f t="shared" si="7"/>
        <v>20346</v>
      </c>
      <c r="J32" s="59">
        <f t="shared" si="7"/>
        <v>-290</v>
      </c>
      <c r="K32" s="59">
        <f t="shared" si="7"/>
        <v>0</v>
      </c>
      <c r="L32" s="344">
        <f t="shared" si="1"/>
        <v>54986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42578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9">
      <selection activeCell="F16" sqref="F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30.06.2016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438</v>
      </c>
      <c r="E9" s="189">
        <v>0</v>
      </c>
      <c r="F9" s="189">
        <v>0</v>
      </c>
      <c r="G9" s="74">
        <f>D9+E9-F9</f>
        <v>438</v>
      </c>
      <c r="H9" s="65"/>
      <c r="I9" s="65"/>
      <c r="J9" s="74">
        <f>G9+H9-I9</f>
        <v>438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790</v>
      </c>
      <c r="E10" s="189">
        <v>0</v>
      </c>
      <c r="F10" s="189">
        <v>0</v>
      </c>
      <c r="G10" s="74">
        <f aca="true" t="shared" si="2" ref="G10:G39">D10+E10-F10</f>
        <v>790</v>
      </c>
      <c r="H10" s="65"/>
      <c r="I10" s="65"/>
      <c r="J10" s="74">
        <f aca="true" t="shared" si="3" ref="J10:J39">G10+H10-I10</f>
        <v>790</v>
      </c>
      <c r="K10" s="65">
        <v>443</v>
      </c>
      <c r="L10" s="65">
        <v>11</v>
      </c>
      <c r="M10" s="65">
        <v>0</v>
      </c>
      <c r="N10" s="74">
        <f aca="true" t="shared" si="4" ref="N10:N39">K10+L10-M10</f>
        <v>454</v>
      </c>
      <c r="O10" s="65"/>
      <c r="P10" s="65"/>
      <c r="Q10" s="74">
        <f t="shared" si="0"/>
        <v>454</v>
      </c>
      <c r="R10" s="74">
        <f t="shared" si="1"/>
        <v>336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24605</v>
      </c>
      <c r="E11" s="189">
        <v>1</v>
      </c>
      <c r="F11" s="189">
        <v>16</v>
      </c>
      <c r="G11" s="74">
        <f t="shared" si="2"/>
        <v>24590</v>
      </c>
      <c r="H11" s="65"/>
      <c r="I11" s="65"/>
      <c r="J11" s="74">
        <f t="shared" si="3"/>
        <v>24590</v>
      </c>
      <c r="K11" s="65">
        <v>11870</v>
      </c>
      <c r="L11" s="65">
        <v>463</v>
      </c>
      <c r="M11" s="65">
        <v>14</v>
      </c>
      <c r="N11" s="74">
        <f t="shared" si="4"/>
        <v>12319</v>
      </c>
      <c r="O11" s="65"/>
      <c r="P11" s="65"/>
      <c r="Q11" s="74">
        <f t="shared" si="0"/>
        <v>12319</v>
      </c>
      <c r="R11" s="74">
        <f t="shared" si="1"/>
        <v>12271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4057</v>
      </c>
      <c r="E12" s="189">
        <v>1</v>
      </c>
      <c r="F12" s="189">
        <v>5</v>
      </c>
      <c r="G12" s="74">
        <f t="shared" si="2"/>
        <v>4053</v>
      </c>
      <c r="H12" s="65"/>
      <c r="I12" s="65"/>
      <c r="J12" s="74">
        <f t="shared" si="3"/>
        <v>4053</v>
      </c>
      <c r="K12" s="65">
        <v>2553</v>
      </c>
      <c r="L12" s="65">
        <v>60</v>
      </c>
      <c r="M12" s="65">
        <v>5</v>
      </c>
      <c r="N12" s="74">
        <f t="shared" si="4"/>
        <v>2608</v>
      </c>
      <c r="O12" s="65"/>
      <c r="P12" s="65"/>
      <c r="Q12" s="74">
        <f t="shared" si="0"/>
        <v>2608</v>
      </c>
      <c r="R12" s="74">
        <f t="shared" si="1"/>
        <v>1445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948</v>
      </c>
      <c r="E13" s="189">
        <v>0</v>
      </c>
      <c r="F13" s="189">
        <v>1</v>
      </c>
      <c r="G13" s="74">
        <f t="shared" si="2"/>
        <v>947</v>
      </c>
      <c r="H13" s="65"/>
      <c r="I13" s="65"/>
      <c r="J13" s="74">
        <f t="shared" si="3"/>
        <v>947</v>
      </c>
      <c r="K13" s="65">
        <v>653</v>
      </c>
      <c r="L13" s="65">
        <v>40</v>
      </c>
      <c r="M13" s="65">
        <v>1</v>
      </c>
      <c r="N13" s="74">
        <f t="shared" si="4"/>
        <v>692</v>
      </c>
      <c r="O13" s="65"/>
      <c r="P13" s="65"/>
      <c r="Q13" s="74">
        <f t="shared" si="0"/>
        <v>692</v>
      </c>
      <c r="R13" s="74">
        <f t="shared" si="1"/>
        <v>255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136</v>
      </c>
      <c r="E14" s="189">
        <v>1</v>
      </c>
      <c r="F14" s="189">
        <v>1</v>
      </c>
      <c r="G14" s="74">
        <f t="shared" si="2"/>
        <v>136</v>
      </c>
      <c r="H14" s="65"/>
      <c r="I14" s="65"/>
      <c r="J14" s="74">
        <f t="shared" si="3"/>
        <v>136</v>
      </c>
      <c r="K14" s="65">
        <v>100</v>
      </c>
      <c r="L14" s="65">
        <v>1</v>
      </c>
      <c r="M14" s="65">
        <v>1</v>
      </c>
      <c r="N14" s="74">
        <f t="shared" si="4"/>
        <v>100</v>
      </c>
      <c r="O14" s="65"/>
      <c r="P14" s="65"/>
      <c r="Q14" s="74">
        <f t="shared" si="0"/>
        <v>100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</v>
      </c>
      <c r="E15" s="457">
        <v>79</v>
      </c>
      <c r="F15" s="457">
        <v>0</v>
      </c>
      <c r="G15" s="74">
        <f t="shared" si="2"/>
        <v>86</v>
      </c>
      <c r="H15" s="458"/>
      <c r="I15" s="458"/>
      <c r="J15" s="74">
        <f t="shared" si="3"/>
        <v>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f>14-14</f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30981</v>
      </c>
      <c r="E17" s="194">
        <f>SUM(E9:E16)</f>
        <v>82</v>
      </c>
      <c r="F17" s="194">
        <f>SUM(F9:F16)</f>
        <v>23</v>
      </c>
      <c r="G17" s="74">
        <f t="shared" si="2"/>
        <v>31040</v>
      </c>
      <c r="H17" s="75">
        <f>SUM(H9:H16)</f>
        <v>0</v>
      </c>
      <c r="I17" s="75">
        <f>SUM(I9:I16)</f>
        <v>0</v>
      </c>
      <c r="J17" s="74">
        <f t="shared" si="3"/>
        <v>31040</v>
      </c>
      <c r="K17" s="75">
        <f>SUM(K9:K16)</f>
        <v>15619</v>
      </c>
      <c r="L17" s="75">
        <f>SUM(L9:L16)</f>
        <v>575</v>
      </c>
      <c r="M17" s="75">
        <f>SUM(M9:M16)</f>
        <v>21</v>
      </c>
      <c r="N17" s="74">
        <f t="shared" si="4"/>
        <v>16173</v>
      </c>
      <c r="O17" s="75">
        <f>SUM(O9:O16)</f>
        <v>0</v>
      </c>
      <c r="P17" s="75">
        <f>SUM(P9:P16)</f>
        <v>0</v>
      </c>
      <c r="Q17" s="74">
        <f t="shared" si="5"/>
        <v>16173</v>
      </c>
      <c r="R17" s="74">
        <f t="shared" si="6"/>
        <v>14867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1117</v>
      </c>
      <c r="L18" s="63">
        <v>40</v>
      </c>
      <c r="M18" s="63">
        <v>0</v>
      </c>
      <c r="N18" s="74">
        <f t="shared" si="4"/>
        <v>1157</v>
      </c>
      <c r="O18" s="63"/>
      <c r="P18" s="63"/>
      <c r="Q18" s="74">
        <f t="shared" si="5"/>
        <v>1157</v>
      </c>
      <c r="R18" s="74">
        <f t="shared" si="6"/>
        <v>1550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151</v>
      </c>
      <c r="E21" s="189">
        <v>0</v>
      </c>
      <c r="F21" s="189"/>
      <c r="G21" s="74">
        <f t="shared" si="2"/>
        <v>151</v>
      </c>
      <c r="H21" s="65"/>
      <c r="I21" s="65"/>
      <c r="J21" s="74">
        <f t="shared" si="3"/>
        <v>151</v>
      </c>
      <c r="K21" s="65">
        <v>143</v>
      </c>
      <c r="L21" s="65">
        <v>1</v>
      </c>
      <c r="M21" s="65"/>
      <c r="N21" s="74">
        <f t="shared" si="4"/>
        <v>144</v>
      </c>
      <c r="O21" s="65"/>
      <c r="P21" s="65"/>
      <c r="Q21" s="74">
        <f t="shared" si="5"/>
        <v>144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365</v>
      </c>
      <c r="E22" s="189">
        <v>0</v>
      </c>
      <c r="F22" s="189">
        <v>0</v>
      </c>
      <c r="G22" s="74">
        <f t="shared" si="2"/>
        <v>365</v>
      </c>
      <c r="H22" s="65"/>
      <c r="I22" s="65"/>
      <c r="J22" s="74">
        <f t="shared" si="3"/>
        <v>365</v>
      </c>
      <c r="K22" s="65">
        <v>363</v>
      </c>
      <c r="L22" s="65">
        <v>2</v>
      </c>
      <c r="M22" s="65">
        <v>0</v>
      </c>
      <c r="N22" s="74">
        <f t="shared" si="4"/>
        <v>365</v>
      </c>
      <c r="O22" s="65"/>
      <c r="P22" s="65"/>
      <c r="Q22" s="74">
        <f t="shared" si="5"/>
        <v>365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121</v>
      </c>
      <c r="E24" s="189">
        <v>0</v>
      </c>
      <c r="F24" s="189">
        <v>0</v>
      </c>
      <c r="G24" s="74">
        <f t="shared" si="2"/>
        <v>121</v>
      </c>
      <c r="H24" s="65"/>
      <c r="I24" s="65"/>
      <c r="J24" s="74">
        <f t="shared" si="3"/>
        <v>121</v>
      </c>
      <c r="K24" s="65">
        <v>23</v>
      </c>
      <c r="L24" s="65">
        <v>0</v>
      </c>
      <c r="M24" s="65"/>
      <c r="N24" s="74">
        <f t="shared" si="4"/>
        <v>23</v>
      </c>
      <c r="O24" s="65"/>
      <c r="P24" s="65"/>
      <c r="Q24" s="74">
        <f t="shared" si="5"/>
        <v>23</v>
      </c>
      <c r="R24" s="74">
        <f t="shared" si="6"/>
        <v>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667</v>
      </c>
      <c r="H25" s="66">
        <f t="shared" si="7"/>
        <v>0</v>
      </c>
      <c r="I25" s="66">
        <f t="shared" si="7"/>
        <v>0</v>
      </c>
      <c r="J25" s="67">
        <f t="shared" si="3"/>
        <v>667</v>
      </c>
      <c r="K25" s="66">
        <f t="shared" si="7"/>
        <v>559</v>
      </c>
      <c r="L25" s="66">
        <f t="shared" si="7"/>
        <v>3</v>
      </c>
      <c r="M25" s="66">
        <f t="shared" si="7"/>
        <v>0</v>
      </c>
      <c r="N25" s="67">
        <f t="shared" si="4"/>
        <v>562</v>
      </c>
      <c r="O25" s="66">
        <f t="shared" si="7"/>
        <v>0</v>
      </c>
      <c r="P25" s="66">
        <f t="shared" si="7"/>
        <v>0</v>
      </c>
      <c r="Q25" s="67">
        <f t="shared" si="5"/>
        <v>562</v>
      </c>
      <c r="R25" s="67">
        <f t="shared" si="6"/>
        <v>105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66</v>
      </c>
      <c r="F27" s="192">
        <f t="shared" si="8"/>
        <v>0</v>
      </c>
      <c r="G27" s="71">
        <f t="shared" si="2"/>
        <v>33250</v>
      </c>
      <c r="H27" s="70">
        <f t="shared" si="8"/>
        <v>0</v>
      </c>
      <c r="I27" s="70">
        <f t="shared" si="8"/>
        <v>0</v>
      </c>
      <c r="J27" s="71">
        <f t="shared" si="3"/>
        <v>33250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33250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66</v>
      </c>
      <c r="F28" s="189">
        <v>0</v>
      </c>
      <c r="G28" s="74">
        <f t="shared" si="2"/>
        <v>33242</v>
      </c>
      <c r="H28" s="65"/>
      <c r="I28" s="65"/>
      <c r="J28" s="74">
        <f t="shared" si="3"/>
        <v>33242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33242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5916</v>
      </c>
      <c r="E37" s="189">
        <v>5073</v>
      </c>
      <c r="F37" s="189">
        <v>4999</v>
      </c>
      <c r="G37" s="74">
        <f t="shared" si="2"/>
        <v>5990</v>
      </c>
      <c r="H37" s="72"/>
      <c r="I37" s="72"/>
      <c r="J37" s="74">
        <f t="shared" si="3"/>
        <v>5990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5990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39100</v>
      </c>
      <c r="E38" s="194">
        <f aca="true" t="shared" si="12" ref="E38:P38">E27+E32+E37</f>
        <v>5139</v>
      </c>
      <c r="F38" s="194">
        <f t="shared" si="12"/>
        <v>4999</v>
      </c>
      <c r="G38" s="74">
        <f t="shared" si="2"/>
        <v>39240</v>
      </c>
      <c r="H38" s="75">
        <f t="shared" si="12"/>
        <v>0</v>
      </c>
      <c r="I38" s="75">
        <f t="shared" si="12"/>
        <v>0</v>
      </c>
      <c r="J38" s="74">
        <f t="shared" si="3"/>
        <v>39240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39240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73455</v>
      </c>
      <c r="E40" s="438">
        <f>E17+E18+E19+E25+E38+E39</f>
        <v>5221</v>
      </c>
      <c r="F40" s="438">
        <f aca="true" t="shared" si="13" ref="F40:R40">F17+F18+F19+F25+F38+F39</f>
        <v>5022</v>
      </c>
      <c r="G40" s="438">
        <f t="shared" si="13"/>
        <v>73654</v>
      </c>
      <c r="H40" s="438">
        <f t="shared" si="13"/>
        <v>0</v>
      </c>
      <c r="I40" s="438">
        <f t="shared" si="13"/>
        <v>0</v>
      </c>
      <c r="J40" s="438">
        <f t="shared" si="13"/>
        <v>73654</v>
      </c>
      <c r="K40" s="438">
        <f t="shared" si="13"/>
        <v>17295</v>
      </c>
      <c r="L40" s="438">
        <f t="shared" si="13"/>
        <v>618</v>
      </c>
      <c r="M40" s="438">
        <f t="shared" si="13"/>
        <v>21</v>
      </c>
      <c r="N40" s="438">
        <f t="shared" si="13"/>
        <v>17892</v>
      </c>
      <c r="O40" s="438">
        <f t="shared" si="13"/>
        <v>0</v>
      </c>
      <c r="P40" s="438">
        <f t="shared" si="13"/>
        <v>0</v>
      </c>
      <c r="Q40" s="438">
        <f t="shared" si="13"/>
        <v>17892</v>
      </c>
      <c r="R40" s="438">
        <f t="shared" si="13"/>
        <v>55762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42578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2">
      <selection activeCell="E28" sqref="E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30.06.2016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5990</v>
      </c>
      <c r="D11" s="119">
        <f>SUM(D12:D14)</f>
        <v>0</v>
      </c>
      <c r="E11" s="120">
        <f>SUM(E12:E14)</f>
        <v>5990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5990</v>
      </c>
      <c r="D12" s="108"/>
      <c r="E12" s="120">
        <f aca="true" t="shared" si="0" ref="E12:E42">C12-D12</f>
        <v>5990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5990</v>
      </c>
      <c r="D19" s="104">
        <f>D11+D15+D16</f>
        <v>0</v>
      </c>
      <c r="E19" s="118">
        <f>E11+E15+E16</f>
        <v>5990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179</v>
      </c>
      <c r="D24" s="119">
        <f>SUM(D25:D27)</f>
        <v>179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179</v>
      </c>
      <c r="D26" s="108">
        <v>179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f>219+14</f>
        <v>233</v>
      </c>
      <c r="D28" s="108">
        <v>233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208</v>
      </c>
      <c r="D38" s="105">
        <f>SUM(D39:D42)</f>
        <v>208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208</v>
      </c>
      <c r="D42" s="108">
        <v>208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620</v>
      </c>
      <c r="D43" s="104">
        <f>D24+D28+D29+D31+D30+D32+D33+D38</f>
        <v>620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6610</v>
      </c>
      <c r="D44" s="103">
        <f>D43+D21+D19+D9</f>
        <v>620</v>
      </c>
      <c r="E44" s="118">
        <f>E43+E21+E19+E9</f>
        <v>5990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1193</v>
      </c>
      <c r="D68" s="108"/>
      <c r="E68" s="119">
        <f t="shared" si="1"/>
        <v>1193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</v>
      </c>
      <c r="D75" s="103">
        <f>D76+D78</f>
        <v>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1</v>
      </c>
      <c r="D76" s="108">
        <v>1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149</v>
      </c>
      <c r="D85" s="104">
        <f>SUM(D86:D90)+D94</f>
        <v>149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52</v>
      </c>
      <c r="D87" s="108">
        <v>52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55</v>
      </c>
      <c r="D90" s="103">
        <f>SUM(D91:D93)</f>
        <v>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f>55-C91-C92</f>
        <v>46</v>
      </c>
      <c r="D93" s="108">
        <v>46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9</v>
      </c>
      <c r="D94" s="108">
        <v>9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163</v>
      </c>
      <c r="D95" s="108">
        <v>163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313</v>
      </c>
      <c r="D96" s="104">
        <f>D85+D80+D75+D71+D95</f>
        <v>313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1506</v>
      </c>
      <c r="D97" s="104">
        <f>D96+D68+D66</f>
        <v>313</v>
      </c>
      <c r="E97" s="104">
        <f>E96+E68+E66</f>
        <v>1193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42578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30.06.2016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42578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E14" sqref="E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30.06.2016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25.5">
      <c r="A14" s="36" t="s">
        <v>886</v>
      </c>
      <c r="B14" s="37"/>
      <c r="C14" s="441">
        <v>66</v>
      </c>
      <c r="D14" s="441">
        <v>65.9</v>
      </c>
      <c r="E14" s="441"/>
      <c r="F14" s="443">
        <f t="shared" si="0"/>
        <v>66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33242</v>
      </c>
      <c r="D26" s="429"/>
      <c r="E26" s="429">
        <f>SUM(E12:E25)</f>
        <v>0</v>
      </c>
      <c r="F26" s="442">
        <f>SUM(F12:F25)</f>
        <v>33242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33250</v>
      </c>
      <c r="D78" s="429"/>
      <c r="E78" s="429">
        <f>E77+E60+E43+E26</f>
        <v>0</v>
      </c>
      <c r="F78" s="442">
        <f>F77+F60+F43+F26</f>
        <v>33250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42578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2016-07-27T10:51:37Z</cp:lastPrinted>
  <dcterms:created xsi:type="dcterms:W3CDTF">2000-06-29T12:02:40Z</dcterms:created>
  <dcterms:modified xsi:type="dcterms:W3CDTF">2016-07-27T10:52:01Z</dcterms:modified>
  <cp:category/>
  <cp:version/>
  <cp:contentType/>
  <cp:contentStatus/>
</cp:coreProperties>
</file>