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<sst xmlns="http://schemas.openxmlformats.org/spreadsheetml/2006/main" count="4344" uniqueCount="1025">
  <si>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</si>
  <si>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</si>
  <si>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</si>
  <si>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</si>
  <si>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</si>
  <si>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</si>
  <si>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</si>
  <si>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</si>
  <si>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</si>
  <si>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</si>
  <si>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</si>
  <si>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</si>
  <si>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</si>
  <si>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</si>
  <si>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</si>
  <si>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</si>
  <si>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</si>
  <si>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</si>
  <si>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</si>
  <si>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</si>
  <si>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</si>
  <si>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</si>
  <si>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</si>
  <si>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</si>
  <si>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</si>
  <si>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</si>
  <si>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</si>
  <si>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</si>
  <si>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</si>
  <si>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</si>
  <si>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</si>
  <si>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</si>
  <si>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</si>
  <si>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</si>
  <si>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</si>
  <si>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</si>
  <si>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</si>
  <si>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</si>
  <si>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</si>
  <si>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</si>
  <si>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</si>
  <si>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</si>
  <si>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</si>
  <si>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</si>
  <si>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</si>
  <si>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</si>
  <si>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</si>
  <si>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</si>
  <si>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</si>
  <si>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</si>
  <si>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</si>
  <si>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</si>
  <si>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</si>
  <si>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</si>
  <si>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</si>
  <si>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</si>
  <si>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</si>
  <si>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</si>
  <si>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</si>
  <si>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</si>
  <si>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</si>
  <si>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</si>
  <si>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</si>
  <si>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</si>
  <si>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</si>
  <si>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</si>
  <si>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</si>
  <si>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</si>
  <si>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</si>
  <si>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</si>
  <si>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</si>
  <si>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</si>
  <si>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</si>
  <si>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</si>
  <si>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</si>
  <si>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</si>
  <si>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</si>
  <si>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</si>
  <si>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</si>
  <si>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</si>
  <si>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</si>
  <si>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</si>
  <si>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</si>
  <si>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</si>
  <si>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</si>
  <si>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</si>
  <si>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</si>
  <si>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</si>
  <si>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</si>
  <si>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</si>
  <si>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</si>
  <si>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</si>
  <si>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</si>
  <si>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</si>
  <si>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</si>
  <si>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</si>
  <si>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</si>
  <si>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</si>
  <si>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</si>
  <si>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</si>
  <si>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</si>
  <si>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</si>
  <si>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</si>
  <si>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</si>
  <si>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</si>
  <si>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</si>
  <si>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</si>
  <si>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</si>
  <si>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</si>
  <si>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</si>
  <si>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</si>
  <si>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</si>
  <si>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</si>
  <si>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</si>
  <si>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</si>
  <si>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</si>
  <si>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</si>
  <si>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</si>
  <si>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</si>
  <si>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</si>
  <si>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</si>
  <si>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</si>
  <si>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</si>
  <si>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</si>
  <si>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</si>
  <si>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</si>
  <si>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</si>
  <si>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</si>
  <si>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</si>
  <si>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</si>
  <si>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</si>
  <si>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</si>
  <si>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</si>
  <si>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</si>
  <si>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</si>
  <si>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</si>
  <si>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</si>
  <si>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</si>
  <si>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</si>
  <si>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</si>
  <si>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</si>
  <si>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</si>
  <si>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</si>
  <si>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</si>
  <si>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</si>
  <si>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</si>
  <si>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</si>
  <si>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</si>
  <si>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</si>
  <si>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</si>
  <si>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</si>
  <si>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</si>
  <si>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</si>
  <si>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</si>
  <si>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</si>
  <si>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</si>
  <si>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</si>
  <si>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</si>
  <si>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</si>
  <si>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</si>
  <si>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</si>
  <si>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</si>
  <si>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</si>
  <si>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</si>
  <si>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</si>
  <si>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</si>
  <si>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</si>
  <si>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</si>
  <si>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</si>
  <si>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</si>
  <si>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</si>
  <si>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</si>
  <si>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</si>
  <si>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</si>
  <si>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</si>
  <si>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</si>
  <si>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</si>
  <si>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</si>
  <si>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</si>
  <si>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</si>
  <si>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</si>
  <si>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</si>
  <si>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</si>
  <si>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</si>
  <si>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</si>
  <si>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</si>
  <si>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</si>
  <si>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</si>
  <si>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</si>
  <si>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</si>
  <si>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</si>
  <si>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</si>
  <si>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</si>
  <si>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</si>
  <si>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</si>
  <si>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</si>
  <si>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</si>
  <si>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</si>
  <si>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</si>
  <si>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</si>
  <si>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</si>
  <si>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</si>
  <si>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</si>
  <si>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</si>
  <si>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</si>
  <si>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</si>
  <si>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</si>
  <si>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</si>
  <si>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</si>
  <si>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</si>
  <si>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</si>
  <si>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</si>
  <si>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</si>
  <si>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</si>
  <si>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</si>
  <si>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</si>
  <si>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</si>
  <si>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</si>
  <si>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</si>
  <si>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</si>
  <si>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</si>
  <si>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</si>
  <si>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</si>
  <si>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</si>
  <si>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</si>
  <si>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</si>
  <si>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</si>
  <si>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</si>
  <si>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</si>
  <si>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</si>
  <si>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</si>
  <si>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</si>
  <si>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</si>
  <si>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</si>
  <si>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</si>
  <si>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</si>
  <si>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</si>
  <si>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</si>
  <si>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</si>
  <si>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</si>
  <si>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</si>
  <si>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</si>
  <si>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</si>
  <si>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</si>
  <si>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</si>
  <si>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</si>
  <si>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</si>
  <si>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</si>
  <si>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</si>
  <si>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</si>
  <si>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</si>
  <si>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</si>
  <si>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</si>
  <si>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</si>
  <si>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</si>
  <si>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</si>
  <si>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</si>
  <si>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</si>
  <si>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</si>
  <si>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</si>
  <si>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</si>
  <si>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</si>
  <si>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</si>
  <si>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</si>
  <si>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</si>
  <si>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</si>
  <si>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</si>
  <si>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</si>
  <si>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</si>
  <si>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</si>
  <si>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</si>
  <si>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</si>
  <si>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</si>
  <si>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</si>
  <si>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</si>
  <si>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</si>
  <si>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</si>
  <si>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</si>
  <si>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</si>
  <si>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</si>
  <si>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</si>
  <si>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</si>
  <si>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</si>
  <si>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</si>
  <si>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</si>
  <si>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</si>
  <si>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</si>
  <si>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</si>
  <si>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</si>
  <si>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</si>
  <si>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</si>
  <si>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</si>
  <si>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</si>
  <si>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</si>
  <si>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</si>
  <si>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</si>
  <si>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</si>
  <si>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</si>
  <si>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</si>
  <si>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</si>
  <si>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</si>
  <si>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</si>
  <si>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</si>
  <si>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</si>
  <si>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</si>
  <si>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</si>
  <si>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</si>
  <si>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</si>
  <si>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</si>
  <si>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</si>
  <si>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</si>
  <si>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</si>
  <si>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</si>
  <si>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</si>
  <si>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</si>
  <si>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</si>
  <si>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</si>
  <si>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</si>
  <si>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</si>
  <si>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</si>
  <si>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</si>
  <si>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</si>
  <si>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</si>
  <si>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</si>
  <si>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</si>
  <si>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</si>
  <si>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</si>
  <si>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</si>
  <si>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</si>
  <si>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</si>
  <si>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</si>
  <si>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</si>
  <si>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</si>
  <si>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</si>
  <si>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</si>
  <si>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</si>
  <si>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</si>
  <si>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</si>
  <si>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</si>
  <si>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</si>
  <si>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</si>
  <si>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</si>
  <si>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</si>
  <si>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</si>
  <si>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</si>
  <si>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</si>
  <si>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</si>
  <si>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</si>
  <si>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</si>
  <si>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</si>
  <si>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</si>
  <si>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</si>
  <si>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</si>
  <si>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</si>
  <si>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</si>
  <si>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</si>
  <si>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</si>
  <si>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</si>
  <si>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</si>
  <si>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</si>
  <si>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</si>
  <si>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</si>
  <si>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</si>
  <si>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</si>
  <si>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</si>
  <si>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</si>
  <si>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</si>
  <si>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</si>
  <si>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</si>
  <si>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</si>
  <si>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</si>
  <si>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</si>
  <si>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</si>
  <si>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</si>
  <si>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</si>
  <si>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</si>
  <si>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</si>
  <si>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</si>
  <si>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</si>
  <si>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</si>
  <si>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</si>
  <si>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</si>
  <si>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</si>
  <si>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</si>
  <si>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</si>
  <si>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</si>
  <si>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</si>
  <si>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</si>
  <si>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</si>
  <si>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</si>
  <si>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</si>
  <si>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</si>
  <si>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</si>
  <si>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</si>
  <si>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</si>
  <si>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</si>
  <si>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</si>
  <si>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</si>
  <si>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</si>
  <si>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</si>
  <si>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</si>
  <si>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</si>
  <si>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</si>
  <si>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</si>
  <si>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</si>
  <si>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</si>
  <si>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</si>
  <si>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</si>
  <si>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</si>
  <si>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</si>
  <si>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</si>
  <si>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</si>
  <si>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</si>
  <si>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</si>
  <si>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</si>
  <si>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</si>
  <si>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</si>
  <si>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</si>
  <si>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</si>
  <si>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</si>
  <si>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</si>
  <si>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</si>
  <si>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</si>
  <si>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</si>
  <si>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</si>
  <si>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</si>
  <si>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</si>
  <si>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</si>
  <si>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</si>
  <si>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</si>
  <si>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</si>
  <si>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</si>
  <si>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</si>
  <si>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</si>
  <si>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</si>
  <si>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</si>
  <si>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</si>
  <si>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</si>
  <si>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</si>
  <si>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</si>
  <si>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</si>
  <si>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</si>
  <si>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</si>
  <si>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</si>
  <si>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</si>
  <si>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</si>
  <si>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</si>
  <si>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</si>
  <si>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</si>
  <si>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</si>
  <si>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</si>
  <si>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</si>
  <si>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</si>
  <si>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</si>
  <si>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</si>
  <si>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</si>
  <si>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</si>
  <si>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</si>
  <si>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</si>
  <si>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</si>
  <si>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</si>
  <si>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</si>
  <si>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</si>
  <si>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</si>
  <si>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</si>
  <si>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</si>
  <si>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</si>
  <si>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</si>
  <si>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</si>
  <si>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</si>
  <si>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</si>
  <si>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</si>
  <si>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</si>
  <si>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</si>
  <si>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</si>
  <si>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</si>
  <si>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</si>
  <si>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</si>
  <si>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</si>
  <si>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</si>
  <si>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</si>
  <si>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</si>
  <si>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</si>
  <si>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</si>
  <si>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</si>
  <si>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</si>
  <si>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</si>
  <si>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</si>
  <si>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</si>
  <si>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</si>
  <si>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</si>
  <si>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</si>
  <si>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</si>
  <si>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</si>
  <si>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</si>
  <si>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</si>
  <si>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</si>
  <si>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</si>
  <si>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</si>
  <si>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</si>
  <si>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</si>
  <si>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</si>
  <si>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</si>
  <si>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</si>
  <si>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</si>
  <si>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</si>
  <si>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</si>
  <si>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</si>
  <si>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</si>
  <si>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</si>
  <si>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</si>
  <si>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</si>
  <si>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</si>
  <si>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</si>
  <si>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</si>
  <si>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</si>
  <si>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</si>
  <si>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</si>
  <si>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</si>
  <si>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</si>
  <si>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</si>
  <si>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</si>
  <si>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</si>
  <si>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</si>
  <si>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</si>
  <si>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</si>
  <si>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</si>
  <si>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</si>
  <si>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</si>
  <si>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</si>
  <si>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</si>
  <si>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</si>
  <si>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</si>
  <si>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</si>
  <si>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</si>
  <si>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</si>
  <si>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</si>
  <si>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</si>
  <si>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</si>
  <si>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</si>
  <si>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</si>
  <si>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</si>
  <si>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</si>
  <si>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</si>
  <si>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</si>
  <si>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</si>
  <si>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</si>
  <si>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</si>
  <si>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</si>
  <si>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</si>
  <si>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</si>
  <si>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</si>
  <si>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</si>
  <si>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</si>
  <si>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</si>
  <si>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</si>
  <si>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</si>
  <si>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</si>
  <si>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</si>
  <si>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</si>
  <si>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</si>
  <si>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</si>
  <si>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</si>
  <si>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</si>
  <si>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</si>
  <si>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</si>
  <si>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</si>
  <si>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</si>
  <si>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</si>
  <si>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</si>
  <si>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</si>
  <si>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</si>
  <si>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</si>
  <si>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</si>
  <si>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</si>
  <si>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</si>
  <si>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</si>
  <si>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</si>
  <si>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</si>
  <si>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</si>
  <si>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</si>
  <si>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</si>
  <si>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</si>
  <si>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</si>
  <si>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</si>
  <si>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</si>
  <si>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</si>
  <si>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</si>
  <si>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</si>
  <si>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</si>
  <si>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</si>
  <si>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</si>
  <si>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</si>
  <si>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</si>
  <si>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</si>
  <si>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</si>
  <si>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</si>
  <si>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</si>
  <si>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</si>
  <si>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</si>
  <si>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</si>
  <si>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</si>
  <si>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</si>
  <si>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</si>
  <si>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</si>
  <si>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</si>
  <si>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</si>
  <si>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</si>
  <si>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</si>
  <si>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</si>
  <si>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</si>
  <si>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</si>
  <si>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</si>
  <si>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</si>
  <si>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</si>
  <si>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</si>
  <si>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</si>
  <si>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</si>
  <si>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</si>
  <si>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</si>
  <si>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</si>
  <si>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</si>
  <si>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</si>
  <si>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</si>
  <si>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</si>
  <si>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</si>
  <si>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</si>
  <si>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</si>
  <si>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</si>
  <si>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</si>
  <si>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</si>
  <si>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</si>
  <si>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</si>
  <si>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</si>
  <si>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</si>
  <si>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</si>
  <si>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</si>
  <si>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</si>
  <si>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</si>
  <si>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</si>
  <si>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</si>
  <si>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</si>
  <si>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</si>
  <si>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</si>
  <si>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</si>
  <si>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</si>
  <si>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</si>
  <si>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</si>
  <si>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</si>
  <si>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</si>
  <si>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</si>
  <si>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</si>
  <si>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</si>
  <si>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</si>
  <si>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</si>
  <si>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</si>
  <si>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</si>
  <si>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</si>
  <si>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</si>
  <si>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</si>
  <si>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</si>
  <si>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</si>
  <si>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</si>
  <si>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</si>
  <si>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</si>
  <si>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</si>
  <si>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</si>
  <si>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</si>
  <si>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</si>
  <si>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</si>
  <si>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</si>
  <si>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</si>
  <si>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</si>
  <si>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</si>
  <si>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</si>
  <si>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</si>
  <si>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</si>
  <si>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</si>
  <si>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</si>
  <si>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</si>
  <si>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</si>
  <si>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</si>
  <si>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</si>
  <si>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</si>
  <si>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</si>
  <si>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</si>
  <si>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</si>
  <si>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</si>
  <si>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</si>
  <si>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</si>
  <si>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</si>
  <si>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</si>
  <si>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</si>
  <si>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</si>
  <si>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</si>
  <si>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</si>
  <si>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</si>
  <si>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</si>
  <si>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</si>
  <si>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</si>
  <si>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</si>
  <si>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</si>
  <si>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</si>
  <si>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</si>
  <si>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</si>
  <si>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</si>
  <si>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</si>
  <si>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</si>
  <si>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</si>
  <si>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</si>
  <si>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</si>
  <si>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</si>
  <si>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</si>
  <si>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</si>
  <si>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</si>
  <si>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</si>
  <si>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</si>
  <si>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</si>
  <si>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</si>
  <si>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</si>
  <si>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</si>
  <si>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</si>
  <si>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</si>
  <si>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</si>
  <si>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</si>
  <si>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</si>
  <si>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</si>
  <si>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</si>
  <si>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</si>
  <si>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</si>
  <si>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</si>
  <si>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</si>
  <si>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</si>
  <si>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</si>
  <si>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</si>
  <si>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</si>
  <si>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</si>
  <si>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</si>
  <si>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</si>
  <si>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</si>
  <si>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</si>
  <si>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</si>
  <si>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</si>
  <si>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</si>
  <si>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</si>
  <si>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</si>
  <si>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</si>
  <si>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</si>
  <si>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</si>
  <si>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</si>
  <si>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</si>
  <si>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</si>
  <si>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</si>
  <si>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</si>
  <si>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</si>
  <si>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</si>
  <si>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</si>
  <si>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</si>
  <si>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</si>
  <si>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</si>
  <si>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</si>
  <si>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</si>
  <si>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</si>
  <si>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</si>
  <si>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</si>
  <si>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</si>
  <si>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</si>
  <si>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</si>
  <si>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</si>
  <si>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</si>
  <si>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</si>
  <si>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</si>
  <si>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</si>
  <si>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</si>
  <si>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</si>
  <si>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</si>
  <si>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</si>
  <si>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</si>
  <si>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</si>
  <si>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</si>
  <si>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</si>
  <si>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</si>
  <si>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</si>
  <si>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</si>
  <si>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</si>
  <si>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</si>
  <si>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</si>
  <si>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</si>
  <si>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</si>
  <si>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</si>
  <si>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</si>
  <si>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</si>
  <si>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</si>
  <si>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</si>
  <si>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</si>
  <si>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</si>
  <si>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</si>
  <si>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</si>
  <si>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</si>
  <si>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</si>
  <si>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</si>
  <si>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</si>
  <si>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</si>
  <si>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</si>
  <si>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</si>
  <si>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</si>
  <si>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</si>
  <si>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</si>
  <si>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</si>
  <si>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</si>
  <si>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</si>
  <si>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</si>
  <si>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</si>
  <si>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</si>
  <si>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</si>
  <si>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</si>
  <si>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</si>
  <si>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</si>
  <si>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</si>
  <si>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</si>
  <si>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</si>
  <si>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</si>
  <si>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</si>
  <si>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</si>
  <si>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</si>
  <si>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</si>
  <si>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</si>
  <si>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</si>
  <si>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</si>
  <si>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</si>
  <si>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</si>
  <si>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</si>
  <si>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</si>
  <si>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</si>
  <si>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</si>
  <si>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</si>
  <si>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</si>
  <si>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</si>
  <si>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</si>
  <si>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</si>
  <si>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</si>
  <si>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</si>
  <si>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</si>
  <si>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</si>
  <si>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</si>
  <si>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</si>
  <si>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</si>
  <si>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</si>
  <si>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</si>
  <si>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</si>
  <si>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</si>
  <si>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</si>
  <si>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</si>
  <si>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</si>
  <si>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</si>
  <si>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</si>
  <si>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</si>
  <si>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</si>
  <si>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</si>
  <si>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</si>
  <si>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</si>
  <si>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</si>
  <si>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</si>
  <si>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</si>
  <si>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</si>
  <si>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</si>
  <si>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</si>
  <si>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</si>
  <si>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</si>
  <si>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</si>
  <si>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</si>
  <si>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</si>
  <si>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</si>
  <si>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</si>
  <si>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</si>
  <si>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</si>
  <si>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</si>
  <si>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</si>
  <si>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</si>
  <si>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</si>
  <si>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</si>
  <si>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</si>
  <si>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</si>
  <si>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</si>
  <si>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</si>
  <si>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</si>
  <si>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</si>
  <si>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</si>
  <si>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</si>
  <si>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</si>
  <si>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</si>
  <si>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</si>
  <si>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</si>
  <si>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</si>
  <si>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</si>
  <si>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</si>
  <si>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</si>
  <si>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</si>
  <si>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</si>
  <si>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</si>
  <si>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</si>
  <si>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</si>
  <si>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</si>
  <si>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</si>
  <si>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</si>
  <si>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</si>
  <si>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</si>
  <si>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</si>
  <si>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</si>
  <si>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</si>
  <si>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</si>
  <si>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</si>
  <si>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</si>
  <si>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</si>
  <si>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</si>
  <si>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</si>
  <si>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</si>
  <si>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</si>
  <si>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</si>
  <si>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</si>
  <si>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</si>
  <si>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</si>
  <si>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</si>
  <si>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</si>
  <si>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</si>
  <si>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</si>
  <si>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</si>
  <si>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</si>
  <si>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</si>
  <si>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</si>
  <si>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</si>
  <si>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</si>
  <si>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</si>
  <si>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</si>
  <si>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</si>
  <si>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</si>
  <si>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</si>
  <si>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</si>
  <si>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</si>
  <si>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</si>
  <si>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</si>
  <si>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</si>
  <si>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</si>
  <si>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</si>
  <si>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</si>
  <si>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</si>
  <si>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</si>
  <si>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</si>
  <si>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</si>
  <si>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</si>
  <si>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</si>
  <si>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</si>
  <si>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</si>
  <si>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</si>
  <si>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</si>
  <si>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</si>
  <si>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</si>
  <si>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</si>
  <si>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</si>
  <si>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</si>
  <si>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</si>
  <si>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</si>
  <si>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</si>
  <si>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</si>
  <si>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</si>
  <si>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</si>
  <si>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</si>
  <si>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</si>
  <si>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</si>
  <si>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</si>
  <si>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</si>
  <si>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</si>
  <si>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</si>
  <si>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</si>
  <si>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</si>
  <si>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</si>
  <si>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</si>
  <si>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</si>
  <si>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</si>
  <si>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</si>
  <si>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</si>
  <si>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</si>
  <si>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</si>
  <si>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</si>
  <si>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</si>
  <si>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</si>
  <si>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</si>
  <si>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</si>
  <si>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</si>
  <si>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</si>
  <si>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</si>
  <si>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</si>
  <si>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</si>
  <si>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</si>
  <si>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</si>
  <si>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Здравка Тодорова Иванова</t>
  </si>
  <si>
    <t>Ръководител финансова дейност</t>
  </si>
  <si>
    <t>www.albena.bg</t>
  </si>
  <si>
    <t>dvi@albena.bg</t>
  </si>
  <si>
    <t>1. Екострой  АД</t>
  </si>
  <si>
    <t>2.Еко Агро 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</si>
  <si>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</si>
  <si>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</si>
  <si>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</si>
  <si>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</si>
  <si>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</si>
  <si>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</si>
  <si>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</si>
  <si>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2.Здравно Учреждение Медика-Албена</t>
  </si>
  <si>
    <t>1. ЗПАД България АД</t>
  </si>
  <si>
    <t>2. Химко Враца</t>
  </si>
  <si>
    <t>3. Фламинго Турс ЕООД</t>
  </si>
  <si>
    <t>2.Визит България ЕООД</t>
  </si>
  <si>
    <t>x3news.com.
Investor.bg</t>
  </si>
  <si>
    <t>0579 63 647</t>
  </si>
  <si>
    <t>0579 62 380</t>
  </si>
  <si>
    <t>11. Алфа Консулт ЕООД</t>
  </si>
  <si>
    <t>1.Бряст Д АД</t>
  </si>
  <si>
    <t>Хотел де Маск АД</t>
  </si>
  <si>
    <t>3. Бялата лагуна EАД</t>
  </si>
  <si>
    <t>12.Идис АД</t>
  </si>
  <si>
    <t>13.Хемустурист АД</t>
  </si>
  <si>
    <t>14.Албена Автотранс АД</t>
  </si>
  <si>
    <t>15.България 29 АД</t>
  </si>
  <si>
    <t>3 Градус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</si>
</sst>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9" fillId="27" borderId="8" applyNumberFormat="0" applyAlignment="0" applyProtection="0"/>
    <xf numFmtId="9" fontId="1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2" fillId="34" borderId="19" xfId="66" applyNumberFormat="1" applyFont="1" applyFill="1" applyBorder="1" applyAlignment="1" applyProtection="1">
      <alignment vertical="top" wrapText="1"/>
      <protection locked="0"/>
    </xf>
    <xf numFmtId="1" fontId="32" fillId="34" borderId="22" xfId="66" applyNumberFormat="1" applyFont="1" applyFill="1" applyBorder="1" applyAlignment="1" applyProtection="1">
      <alignment vertical="top" wrapText="1"/>
      <protection locked="0"/>
    </xf>
    <xf numFmtId="0" fontId="34" fillId="34" borderId="14" xfId="63" applyFont="1" applyFill="1" applyBorder="1" applyAlignment="1" applyProtection="1">
      <alignment horizontal="left" vertical="center" wrapText="1"/>
      <protection locked="0"/>
    </xf>
    <xf numFmtId="1" fontId="34" fillId="34" borderId="14" xfId="63" applyNumberFormat="1" applyFont="1" applyFill="1" applyBorder="1" applyAlignment="1" applyProtection="1">
      <alignment horizontal="right" vertical="center" wrapText="1"/>
      <protection locked="0"/>
    </xf>
    <xf numFmtId="4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2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49" fontId="35" fillId="0" borderId="14" xfId="63" applyNumberFormat="1" applyFont="1" applyBorder="1" applyAlignment="1" applyProtection="1">
      <alignment horizontal="center" vertical="center" wrapText="1"/>
      <protection locked="0"/>
    </xf>
    <xf numFmtId="49" fontId="33" fillId="0" borderId="14" xfId="63" applyNumberFormat="1" applyFont="1" applyBorder="1" applyAlignment="1" applyProtection="1">
      <alignment horizontal="center" vertical="center" wrapText="1"/>
      <protection locked="0"/>
    </xf>
    <xf numFmtId="1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49" fontId="30" fillId="34" borderId="14" xfId="55" applyNumberFormat="1" applyFont="1" applyFill="1" applyBorder="1" applyAlignment="1" applyProtection="1">
      <alignment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43465</v>
      </c>
    </row>
    <row r="2" spans="1:27" ht="15.75">
      <c r="A2" s="684" t="s">
        <v>964</v>
      </c>
      <c r="B2" s="679"/>
      <c r="Z2" s="695">
        <v>2</v>
      </c>
      <c r="AA2" s="696">
        <f>IF(ISBLANK(_pdeReportingDate),"",_pdeReportingDate)</f>
        <v>43494</v>
      </c>
    </row>
    <row r="3" spans="1:27" ht="15.75">
      <c r="A3" s="680" t="s">
        <v>962</v>
      </c>
      <c r="B3" s="681"/>
      <c r="Z3" s="695">
        <v>3</v>
      </c>
      <c r="AA3" s="696" t="str">
        <f>IF(ISBLANK(_authorName),"",_authorName)</f>
        <v>Здравка Тодорова Иванова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43101</v>
      </c>
    </row>
    <row r="10" spans="1:2" ht="15.75">
      <c r="A10" s="7" t="s">
        <v>2</v>
      </c>
      <c r="B10" s="576">
        <v>43465</v>
      </c>
    </row>
    <row r="11" spans="1:2" ht="15.75">
      <c r="A11" s="7" t="s">
        <v>977</v>
      </c>
      <c r="B11" s="576">
        <v>43494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994</v>
      </c>
    </row>
    <row r="21" spans="1:2" ht="15.75">
      <c r="A21" s="10" t="s">
        <v>6</v>
      </c>
      <c r="B21" s="577" t="s">
        <v>1015</v>
      </c>
    </row>
    <row r="22" spans="1:2" ht="15.75">
      <c r="A22" s="10" t="s">
        <v>917</v>
      </c>
      <c r="B22" s="577" t="s">
        <v>1014</v>
      </c>
    </row>
    <row r="23" spans="1:2" ht="15.75">
      <c r="A23" s="10" t="s">
        <v>7</v>
      </c>
      <c r="B23" s="686" t="s">
        <v>998</v>
      </c>
    </row>
    <row r="24" spans="1:2" ht="15.75">
      <c r="A24" s="10" t="s">
        <v>918</v>
      </c>
      <c r="B24" s="687" t="s">
        <v>997</v>
      </c>
    </row>
    <row r="25" spans="1:2" ht="31.5">
      <c r="A25" s="7" t="s">
        <v>921</v>
      </c>
      <c r="B25" s="707" t="s">
        <v>1013</v>
      </c>
    </row>
    <row r="26" spans="1:2" ht="15.75">
      <c r="A26" s="10" t="s">
        <v>970</v>
      </c>
      <c r="B26" s="577" t="s">
        <v>995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АЛБЕНА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01.01.2018 г. до 31.12.2018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579734</v>
      </c>
      <c r="D6" s="672">
        <f aca="true" t="shared" si="0" ref="D6:D15">C6-E6</f>
        <v>0</v>
      </c>
      <c r="E6" s="671">
        <f>'1-Баланс'!G95</f>
        <v>579734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471716</v>
      </c>
      <c r="D7" s="672">
        <f t="shared" si="0"/>
        <v>469418</v>
      </c>
      <c r="E7" s="671">
        <f>'1-Баланс'!G18</f>
        <v>2298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10829</v>
      </c>
      <c r="D8" s="672">
        <f t="shared" si="0"/>
        <v>0</v>
      </c>
      <c r="E8" s="671">
        <f>ABS('2-Отчет за доходите'!C44)-ABS('2-Отчет за доходите'!G44)</f>
        <v>10829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2115</v>
      </c>
      <c r="D9" s="672">
        <f t="shared" si="0"/>
        <v>120</v>
      </c>
      <c r="E9" s="671">
        <f>'3-Отчет за паричния поток'!C45</f>
        <v>1995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1644</v>
      </c>
      <c r="D10" s="672">
        <f t="shared" si="0"/>
        <v>117</v>
      </c>
      <c r="E10" s="671">
        <f>'3-Отчет за паричния поток'!C46</f>
        <v>1527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471716</v>
      </c>
      <c r="D11" s="672">
        <f t="shared" si="0"/>
        <v>0</v>
      </c>
      <c r="E11" s="671">
        <f>'4-Отчет за собствения капитал'!L34</f>
        <v>471716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128698</v>
      </c>
      <c r="D12" s="672">
        <f t="shared" si="0"/>
        <v>-0.16999999999825377</v>
      </c>
      <c r="E12" s="671">
        <f>'Справка 5'!C33+'Справка 5'!C103</f>
        <v>128698.17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5'!C50+'Справка 5'!C120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233</v>
      </c>
      <c r="D14" s="672">
        <f t="shared" si="0"/>
        <v>0</v>
      </c>
      <c r="E14" s="671">
        <f>'Справка 5'!C67+'Справка 5'!C137</f>
        <v>233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13</v>
      </c>
      <c r="D15" s="672">
        <f t="shared" si="0"/>
        <v>0</v>
      </c>
      <c r="E15" s="671">
        <f>'Справка 5'!C154+'Справка 5'!C84</f>
        <v>13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0.10825319391406922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0.022956609485368314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0.10025180988353793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0.018679256348601254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1.1313668530491001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0.302625971215946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0.18962069304658558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0.055633872078156246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0.05389633806510835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0.22686070271165146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0.1725515495037379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0.14113369420152905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0.2289894767190428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0.18632338279279806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13342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0.028283967471953463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0.29289458188943696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3.5598984938865637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9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26272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9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295397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9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9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52086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9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6443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9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12419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9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7117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9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554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9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400288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9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36241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9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9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9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100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9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9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873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9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973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9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9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9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9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128944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9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128698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9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9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9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13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9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9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9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9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9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9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9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128944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9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2695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9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9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9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1362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9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4057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9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9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9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570503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9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2226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9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9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956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9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265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9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9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9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3447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9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1259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9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463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9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663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9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9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105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9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9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9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1597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9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4087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9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53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9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53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9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9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9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9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9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53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9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52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9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1475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9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117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9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9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1644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9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9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9231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9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579734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9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9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9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9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9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9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9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9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9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101976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9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227296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9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9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9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226869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9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329272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9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129317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9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129317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9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9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9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10829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9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9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140146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9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471716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9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9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9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55952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9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9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9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9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688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9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56640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9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2498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9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9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17641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9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736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9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77515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9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9228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9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273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9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18696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9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1527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9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9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7288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9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8091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9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1197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9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251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9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342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9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2282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9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9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30479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9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9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9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24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9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30503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9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579734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9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11006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9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17913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9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17001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9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22824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9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4048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9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15681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9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-112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9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1669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9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9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9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90030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9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1313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9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9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43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9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182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9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1538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9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91568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9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12029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9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9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9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91568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9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12029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9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1200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9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1200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9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9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9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10829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9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9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10829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9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103597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9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9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52096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9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41596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9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6341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9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100034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9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382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9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9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47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9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1556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9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1253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9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325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9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9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3181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9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103597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9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9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9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9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103597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9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9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9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9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9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103597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9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131014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9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-75773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9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9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-26382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9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574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9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-1300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9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-14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9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-148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9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1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9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17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9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27989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9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-36438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9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21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9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-752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9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158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9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9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-2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9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2096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9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3276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9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9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-1000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9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-32641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9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9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9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15989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9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-7952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9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-264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9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-1286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9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-2303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9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9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4184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9">
        <f t="shared" si="20"/>
        <v>43465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-468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9">
        <f t="shared" si="20"/>
        <v>43465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1995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9">
        <f t="shared" si="20"/>
        <v>43465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1527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9">
        <f t="shared" si="20"/>
        <v>43465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1527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9">
        <f t="shared" si="20"/>
        <v>43465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117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9">
        <f aca="true" t="shared" si="23" ref="C218:C281">endDate</f>
        <v>43465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2298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9">
        <f t="shared" si="23"/>
        <v>43465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9">
        <f t="shared" si="23"/>
        <v>43465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9">
        <f t="shared" si="23"/>
        <v>43465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9">
        <f t="shared" si="23"/>
        <v>43465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2298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9">
        <f t="shared" si="23"/>
        <v>43465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9">
        <f t="shared" si="23"/>
        <v>43465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9">
        <f t="shared" si="23"/>
        <v>43465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9">
        <f t="shared" si="23"/>
        <v>43465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9">
        <f t="shared" si="23"/>
        <v>43465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9">
        <f t="shared" si="23"/>
        <v>43465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9">
        <f t="shared" si="23"/>
        <v>43465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9">
        <f t="shared" si="23"/>
        <v>43465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9">
        <f t="shared" si="23"/>
        <v>43465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9">
        <f t="shared" si="23"/>
        <v>43465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9">
        <f t="shared" si="23"/>
        <v>43465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9">
        <f t="shared" si="23"/>
        <v>43465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9">
        <f t="shared" si="23"/>
        <v>43465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9">
        <f t="shared" si="23"/>
        <v>43465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9">
        <f t="shared" si="23"/>
        <v>43465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9">
        <f t="shared" si="23"/>
        <v>43465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9">
        <f t="shared" si="23"/>
        <v>43465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9">
        <f t="shared" si="23"/>
        <v>43465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9">
        <f t="shared" si="23"/>
        <v>43465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9">
        <f t="shared" si="23"/>
        <v>43465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9">
        <f t="shared" si="23"/>
        <v>43465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9">
        <f t="shared" si="23"/>
        <v>43465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9">
        <f t="shared" si="23"/>
        <v>43465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9">
        <f t="shared" si="23"/>
        <v>43465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9">
        <f t="shared" si="23"/>
        <v>43465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9">
        <f t="shared" si="23"/>
        <v>43465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9">
        <f t="shared" si="23"/>
        <v>43465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9">
        <f t="shared" si="23"/>
        <v>43465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9">
        <f t="shared" si="23"/>
        <v>43465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9">
        <f t="shared" si="23"/>
        <v>43465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9">
        <f t="shared" si="23"/>
        <v>43465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9">
        <f t="shared" si="23"/>
        <v>43465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9">
        <f t="shared" si="23"/>
        <v>43465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9">
        <f t="shared" si="23"/>
        <v>43465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9">
        <f t="shared" si="23"/>
        <v>43465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9">
        <f t="shared" si="23"/>
        <v>43465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9">
        <f t="shared" si="23"/>
        <v>43465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9">
        <f t="shared" si="23"/>
        <v>43465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9">
        <f t="shared" si="23"/>
        <v>43465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9">
        <f t="shared" si="23"/>
        <v>43465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102487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9">
        <f t="shared" si="23"/>
        <v>43465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9">
        <f t="shared" si="23"/>
        <v>43465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9">
        <f t="shared" si="23"/>
        <v>43465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9">
        <f t="shared" si="23"/>
        <v>43465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102487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9">
        <f t="shared" si="23"/>
        <v>43465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9">
        <f t="shared" si="23"/>
        <v>43465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9">
        <f t="shared" si="23"/>
        <v>43465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9">
        <f t="shared" si="23"/>
        <v>43465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9">
        <f t="shared" si="23"/>
        <v>43465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9">
        <f t="shared" si="23"/>
        <v>43465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9">
        <f t="shared" si="23"/>
        <v>43465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9">
        <f t="shared" si="23"/>
        <v>43465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9">
        <f t="shared" si="23"/>
        <v>43465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9">
        <f t="shared" si="23"/>
        <v>43465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9">
        <f t="shared" si="23"/>
        <v>43465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9">
        <f t="shared" si="23"/>
        <v>43465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9">
        <f t="shared" si="23"/>
        <v>43465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-511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9">
        <f t="shared" si="23"/>
        <v>43465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101976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9">
        <f t="shared" si="23"/>
        <v>43465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9">
        <f aca="true" t="shared" si="26" ref="C282:C345">endDate</f>
        <v>43465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9">
        <f t="shared" si="26"/>
        <v>43465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101976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9">
        <f t="shared" si="26"/>
        <v>43465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9">
        <f t="shared" si="26"/>
        <v>43465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9">
        <f t="shared" si="26"/>
        <v>43465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9">
        <f t="shared" si="26"/>
        <v>43465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9">
        <f t="shared" si="26"/>
        <v>43465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9">
        <f t="shared" si="26"/>
        <v>43465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9">
        <f t="shared" si="26"/>
        <v>43465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9">
        <f t="shared" si="26"/>
        <v>43465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9">
        <f t="shared" si="26"/>
        <v>43465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9">
        <f t="shared" si="26"/>
        <v>43465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9">
        <f t="shared" si="26"/>
        <v>43465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9">
        <f t="shared" si="26"/>
        <v>43465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9">
        <f t="shared" si="26"/>
        <v>43465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9">
        <f t="shared" si="26"/>
        <v>43465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9">
        <f t="shared" si="26"/>
        <v>43465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9">
        <f t="shared" si="26"/>
        <v>43465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9">
        <f t="shared" si="26"/>
        <v>43465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9">
        <f t="shared" si="26"/>
        <v>43465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9">
        <f t="shared" si="26"/>
        <v>43465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9">
        <f t="shared" si="26"/>
        <v>43465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9">
        <f t="shared" si="26"/>
        <v>43465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9">
        <f t="shared" si="26"/>
        <v>43465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9">
        <f t="shared" si="26"/>
        <v>43465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9">
        <f t="shared" si="26"/>
        <v>43465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9">
        <f t="shared" si="26"/>
        <v>43465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9">
        <f t="shared" si="26"/>
        <v>43465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9">
        <f t="shared" si="26"/>
        <v>43465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9">
        <f t="shared" si="26"/>
        <v>43465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9">
        <f t="shared" si="26"/>
        <v>43465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9">
        <f t="shared" si="26"/>
        <v>43465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9">
        <f t="shared" si="26"/>
        <v>43465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9">
        <f t="shared" si="26"/>
        <v>43465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9">
        <f t="shared" si="26"/>
        <v>43465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9">
        <f t="shared" si="26"/>
        <v>43465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9">
        <f t="shared" si="26"/>
        <v>43465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9">
        <f t="shared" si="26"/>
        <v>43465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9">
        <f t="shared" si="26"/>
        <v>43465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9">
        <f t="shared" si="26"/>
        <v>43465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9">
        <f t="shared" si="26"/>
        <v>43465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9">
        <f t="shared" si="26"/>
        <v>43465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9">
        <f t="shared" si="26"/>
        <v>43465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9">
        <f t="shared" si="26"/>
        <v>43465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9">
        <f t="shared" si="26"/>
        <v>43465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9">
        <f t="shared" si="26"/>
        <v>43465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9">
        <f t="shared" si="26"/>
        <v>43465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226777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9">
        <f t="shared" si="26"/>
        <v>43465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9">
        <f t="shared" si="26"/>
        <v>43465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9">
        <f t="shared" si="26"/>
        <v>43465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9">
        <f t="shared" si="26"/>
        <v>43465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226777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9">
        <f t="shared" si="26"/>
        <v>43465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9">
        <f t="shared" si="26"/>
        <v>43465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9">
        <f t="shared" si="26"/>
        <v>43465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9">
        <f t="shared" si="26"/>
        <v>43465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9">
        <f t="shared" si="26"/>
        <v>43465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9">
        <f t="shared" si="26"/>
        <v>43465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9">
        <f t="shared" si="26"/>
        <v>43465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9">
        <f t="shared" si="26"/>
        <v>43465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9">
        <f t="shared" si="26"/>
        <v>43465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9">
        <f t="shared" si="26"/>
        <v>43465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9">
        <f t="shared" si="26"/>
        <v>43465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9">
        <f t="shared" si="26"/>
        <v>43465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9">
        <f t="shared" si="26"/>
        <v>43465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92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9">
        <f aca="true" t="shared" si="29" ref="C346:C409">endDate</f>
        <v>43465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226869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9">
        <f t="shared" si="29"/>
        <v>43465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9">
        <f t="shared" si="29"/>
        <v>43465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9">
        <f t="shared" si="29"/>
        <v>43465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226869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9">
        <f t="shared" si="29"/>
        <v>43465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134925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9">
        <f t="shared" si="29"/>
        <v>43465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9">
        <f t="shared" si="29"/>
        <v>43465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9">
        <f t="shared" si="29"/>
        <v>43465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9">
        <f t="shared" si="29"/>
        <v>43465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134925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9">
        <f t="shared" si="29"/>
        <v>43465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10829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9">
        <f t="shared" si="29"/>
        <v>43465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-2963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9">
        <f t="shared" si="29"/>
        <v>43465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-2963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9">
        <f t="shared" si="29"/>
        <v>43465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9">
        <f t="shared" si="29"/>
        <v>43465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9">
        <f t="shared" si="29"/>
        <v>43465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9">
        <f t="shared" si="29"/>
        <v>43465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9">
        <f t="shared" si="29"/>
        <v>43465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9">
        <f t="shared" si="29"/>
        <v>43465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9">
        <f t="shared" si="29"/>
        <v>43465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9">
        <f t="shared" si="29"/>
        <v>43465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9">
        <f t="shared" si="29"/>
        <v>43465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9">
        <f t="shared" si="29"/>
        <v>43465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-2645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9">
        <f t="shared" si="29"/>
        <v>43465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140146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9">
        <f t="shared" si="29"/>
        <v>43465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9">
        <f t="shared" si="29"/>
        <v>43465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9">
        <f t="shared" si="29"/>
        <v>43465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140146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9">
        <f t="shared" si="29"/>
        <v>43465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9">
        <f t="shared" si="29"/>
        <v>43465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9">
        <f t="shared" si="29"/>
        <v>43465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9">
        <f t="shared" si="29"/>
        <v>43465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9">
        <f t="shared" si="29"/>
        <v>43465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9">
        <f t="shared" si="29"/>
        <v>43465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9">
        <f t="shared" si="29"/>
        <v>43465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9">
        <f t="shared" si="29"/>
        <v>43465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9">
        <f t="shared" si="29"/>
        <v>43465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9">
        <f t="shared" si="29"/>
        <v>43465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9">
        <f t="shared" si="29"/>
        <v>43465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9">
        <f t="shared" si="29"/>
        <v>43465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9">
        <f t="shared" si="29"/>
        <v>43465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9">
        <f t="shared" si="29"/>
        <v>43465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9">
        <f t="shared" si="29"/>
        <v>43465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9">
        <f t="shared" si="29"/>
        <v>43465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9">
        <f t="shared" si="29"/>
        <v>43465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9">
        <f t="shared" si="29"/>
        <v>43465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9">
        <f t="shared" si="29"/>
        <v>43465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9">
        <f t="shared" si="29"/>
        <v>43465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9">
        <f t="shared" si="29"/>
        <v>43465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9">
        <f t="shared" si="29"/>
        <v>43465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9">
        <f t="shared" si="29"/>
        <v>43465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9">
        <f t="shared" si="29"/>
        <v>43465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9">
        <f t="shared" si="29"/>
        <v>43465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9">
        <f t="shared" si="29"/>
        <v>43465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9">
        <f t="shared" si="29"/>
        <v>43465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9">
        <f t="shared" si="29"/>
        <v>43465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9">
        <f t="shared" si="29"/>
        <v>43465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9">
        <f t="shared" si="29"/>
        <v>43465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9">
        <f t="shared" si="29"/>
        <v>43465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9">
        <f t="shared" si="29"/>
        <v>43465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9">
        <f t="shared" si="29"/>
        <v>43465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9">
        <f t="shared" si="29"/>
        <v>43465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9">
        <f t="shared" si="29"/>
        <v>43465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9">
        <f t="shared" si="29"/>
        <v>43465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9">
        <f t="shared" si="29"/>
        <v>43465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9">
        <f t="shared" si="29"/>
        <v>43465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9">
        <f aca="true" t="shared" si="32" ref="C410:C459">endDate</f>
        <v>43465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9">
        <f t="shared" si="32"/>
        <v>43465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9">
        <f t="shared" si="32"/>
        <v>43465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9">
        <f t="shared" si="32"/>
        <v>43465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9">
        <f t="shared" si="32"/>
        <v>43465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9">
        <f t="shared" si="32"/>
        <v>43465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9">
        <f t="shared" si="32"/>
        <v>43465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466914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9">
        <f t="shared" si="32"/>
        <v>43465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9">
        <f t="shared" si="32"/>
        <v>43465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9">
        <f t="shared" si="32"/>
        <v>43465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9">
        <f t="shared" si="32"/>
        <v>43465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466914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9">
        <f t="shared" si="32"/>
        <v>43465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10829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9">
        <f t="shared" si="32"/>
        <v>43465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-2963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9">
        <f t="shared" si="32"/>
        <v>43465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-2963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9">
        <f t="shared" si="32"/>
        <v>43465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9">
        <f t="shared" si="32"/>
        <v>43465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9">
        <f t="shared" si="32"/>
        <v>43465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9">
        <f t="shared" si="32"/>
        <v>43465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9">
        <f t="shared" si="32"/>
        <v>43465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9">
        <f t="shared" si="32"/>
        <v>43465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9">
        <f t="shared" si="32"/>
        <v>43465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9">
        <f t="shared" si="32"/>
        <v>43465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9">
        <f t="shared" si="32"/>
        <v>43465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9">
        <f t="shared" si="32"/>
        <v>43465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-3064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9">
        <f t="shared" si="32"/>
        <v>43465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471716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9">
        <f t="shared" si="32"/>
        <v>43465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9">
        <f t="shared" si="32"/>
        <v>43465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9">
        <f t="shared" si="32"/>
        <v>43465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471716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9">
        <f t="shared" si="32"/>
        <v>43465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9">
        <f t="shared" si="32"/>
        <v>43465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9">
        <f t="shared" si="32"/>
        <v>43465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9">
        <f t="shared" si="32"/>
        <v>43465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9">
        <f t="shared" si="32"/>
        <v>43465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9">
        <f t="shared" si="32"/>
        <v>43465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9">
        <f t="shared" si="32"/>
        <v>43465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9">
        <f t="shared" si="32"/>
        <v>43465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9">
        <f t="shared" si="32"/>
        <v>43465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9">
        <f t="shared" si="32"/>
        <v>43465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9">
        <f t="shared" si="32"/>
        <v>43465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9">
        <f t="shared" si="32"/>
        <v>43465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9">
        <f t="shared" si="32"/>
        <v>43465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9">
        <f t="shared" si="32"/>
        <v>43465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9">
        <f t="shared" si="32"/>
        <v>43465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9">
        <f t="shared" si="32"/>
        <v>43465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9">
        <f t="shared" si="32"/>
        <v>43465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9">
        <f t="shared" si="32"/>
        <v>43465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9">
        <f t="shared" si="32"/>
        <v>43465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9">
        <f t="shared" si="32"/>
        <v>43465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9">
        <f t="shared" si="32"/>
        <v>43465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9">
        <f t="shared" si="32"/>
        <v>43465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9">
        <f aca="true" t="shared" si="35" ref="C461:C524">endDate</f>
        <v>43465</v>
      </c>
      <c r="D461" s="105" t="s">
        <v>523</v>
      </c>
      <c r="E461" s="494">
        <v>1</v>
      </c>
      <c r="F461" s="105" t="s">
        <v>522</v>
      </c>
      <c r="H461" s="105">
        <f>'Справка 6'!D11</f>
        <v>26272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9">
        <f t="shared" si="35"/>
        <v>43465</v>
      </c>
      <c r="D462" s="105" t="s">
        <v>526</v>
      </c>
      <c r="E462" s="494">
        <v>1</v>
      </c>
      <c r="F462" s="105" t="s">
        <v>525</v>
      </c>
      <c r="H462" s="105">
        <f>'Справка 6'!D12</f>
        <v>309149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9">
        <f t="shared" si="35"/>
        <v>43465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9">
        <f t="shared" si="35"/>
        <v>43465</v>
      </c>
      <c r="D464" s="105" t="s">
        <v>532</v>
      </c>
      <c r="E464" s="494">
        <v>1</v>
      </c>
      <c r="F464" s="105" t="s">
        <v>531</v>
      </c>
      <c r="H464" s="105">
        <f>'Справка 6'!D14</f>
        <v>114231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9">
        <f t="shared" si="35"/>
        <v>43465</v>
      </c>
      <c r="D465" s="105" t="s">
        <v>535</v>
      </c>
      <c r="E465" s="494">
        <v>1</v>
      </c>
      <c r="F465" s="105" t="s">
        <v>534</v>
      </c>
      <c r="H465" s="105">
        <f>'Справка 6'!D15</f>
        <v>5048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9">
        <f t="shared" si="35"/>
        <v>43465</v>
      </c>
      <c r="D466" s="105" t="s">
        <v>537</v>
      </c>
      <c r="E466" s="494">
        <v>1</v>
      </c>
      <c r="F466" s="105" t="s">
        <v>536</v>
      </c>
      <c r="H466" s="105">
        <f>'Справка 6'!D16</f>
        <v>38294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9">
        <f t="shared" si="35"/>
        <v>43465</v>
      </c>
      <c r="D467" s="105" t="s">
        <v>540</v>
      </c>
      <c r="E467" s="494">
        <v>1</v>
      </c>
      <c r="F467" s="105" t="s">
        <v>539</v>
      </c>
      <c r="H467" s="105">
        <f>'Справка 6'!D17</f>
        <v>8910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9">
        <f t="shared" si="35"/>
        <v>43465</v>
      </c>
      <c r="D468" s="105" t="s">
        <v>543</v>
      </c>
      <c r="E468" s="494">
        <v>1</v>
      </c>
      <c r="F468" s="105" t="s">
        <v>542</v>
      </c>
      <c r="H468" s="105">
        <f>'Справка 6'!D18</f>
        <v>627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9">
        <f t="shared" si="35"/>
        <v>43465</v>
      </c>
      <c r="D469" s="105" t="s">
        <v>545</v>
      </c>
      <c r="E469" s="494">
        <v>1</v>
      </c>
      <c r="F469" s="105" t="s">
        <v>828</v>
      </c>
      <c r="H469" s="105">
        <f>'Справка 6'!D19</f>
        <v>502531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9">
        <f t="shared" si="35"/>
        <v>43465</v>
      </c>
      <c r="D470" s="105" t="s">
        <v>547</v>
      </c>
      <c r="E470" s="494">
        <v>1</v>
      </c>
      <c r="F470" s="105" t="s">
        <v>546</v>
      </c>
      <c r="H470" s="105">
        <f>'Справка 6'!D20</f>
        <v>36254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9">
        <f t="shared" si="35"/>
        <v>43465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9">
        <f t="shared" si="35"/>
        <v>43465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9">
        <f t="shared" si="35"/>
        <v>43465</v>
      </c>
      <c r="D473" s="105" t="s">
        <v>555</v>
      </c>
      <c r="E473" s="494">
        <v>1</v>
      </c>
      <c r="F473" s="105" t="s">
        <v>554</v>
      </c>
      <c r="H473" s="105">
        <f>'Справка 6'!D24</f>
        <v>1998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9">
        <f t="shared" si="35"/>
        <v>43465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9">
        <f t="shared" si="35"/>
        <v>43465</v>
      </c>
      <c r="D475" s="105" t="s">
        <v>558</v>
      </c>
      <c r="E475" s="494">
        <v>1</v>
      </c>
      <c r="F475" s="105" t="s">
        <v>542</v>
      </c>
      <c r="H475" s="105">
        <f>'Справка 6'!D26</f>
        <v>1651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9">
        <f t="shared" si="35"/>
        <v>43465</v>
      </c>
      <c r="D476" s="105" t="s">
        <v>560</v>
      </c>
      <c r="E476" s="494">
        <v>1</v>
      </c>
      <c r="F476" s="105" t="s">
        <v>863</v>
      </c>
      <c r="H476" s="105">
        <f>'Справка 6'!D27</f>
        <v>3649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9">
        <f t="shared" si="35"/>
        <v>43465</v>
      </c>
      <c r="D477" s="105" t="s">
        <v>562</v>
      </c>
      <c r="E477" s="494">
        <v>1</v>
      </c>
      <c r="F477" s="105" t="s">
        <v>561</v>
      </c>
      <c r="H477" s="105">
        <f>'Справка 6'!D29</f>
        <v>131914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9">
        <f t="shared" si="35"/>
        <v>43465</v>
      </c>
      <c r="D478" s="105" t="s">
        <v>563</v>
      </c>
      <c r="E478" s="494">
        <v>1</v>
      </c>
      <c r="F478" s="105" t="s">
        <v>108</v>
      </c>
      <c r="H478" s="105">
        <f>'Справка 6'!D30</f>
        <v>131670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9">
        <f t="shared" si="35"/>
        <v>43465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9">
        <f t="shared" si="35"/>
        <v>43465</v>
      </c>
      <c r="D480" s="105" t="s">
        <v>565</v>
      </c>
      <c r="E480" s="494">
        <v>1</v>
      </c>
      <c r="F480" s="105" t="s">
        <v>113</v>
      </c>
      <c r="H480" s="105">
        <f>'Справка 6'!D32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9">
        <f t="shared" si="35"/>
        <v>43465</v>
      </c>
      <c r="D481" s="105" t="s">
        <v>566</v>
      </c>
      <c r="E481" s="494">
        <v>1</v>
      </c>
      <c r="F481" s="105" t="s">
        <v>115</v>
      </c>
      <c r="H481" s="105">
        <f>'Справка 6'!D33</f>
        <v>11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9">
        <f t="shared" si="35"/>
        <v>43465</v>
      </c>
      <c r="D482" s="105" t="s">
        <v>568</v>
      </c>
      <c r="E482" s="494">
        <v>1</v>
      </c>
      <c r="F482" s="105" t="s">
        <v>567</v>
      </c>
      <c r="H482" s="105">
        <f>'Справка 6'!D34</f>
        <v>51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9">
        <f t="shared" si="35"/>
        <v>43465</v>
      </c>
      <c r="D483" s="105" t="s">
        <v>569</v>
      </c>
      <c r="E483" s="494">
        <v>1</v>
      </c>
      <c r="F483" s="105" t="s">
        <v>121</v>
      </c>
      <c r="H483" s="105">
        <f>'Справка 6'!D35</f>
        <v>51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9">
        <f t="shared" si="35"/>
        <v>43465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9">
        <f t="shared" si="35"/>
        <v>43465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9">
        <f t="shared" si="35"/>
        <v>43465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9">
        <f t="shared" si="35"/>
        <v>43465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9">
        <f t="shared" si="35"/>
        <v>43465</v>
      </c>
      <c r="D488" s="105" t="s">
        <v>578</v>
      </c>
      <c r="E488" s="494">
        <v>1</v>
      </c>
      <c r="F488" s="105" t="s">
        <v>827</v>
      </c>
      <c r="H488" s="105">
        <f>'Справка 6'!D40</f>
        <v>131965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9">
        <f t="shared" si="35"/>
        <v>43465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9">
        <f t="shared" si="35"/>
        <v>43465</v>
      </c>
      <c r="D490" s="105" t="s">
        <v>583</v>
      </c>
      <c r="E490" s="494">
        <v>1</v>
      </c>
      <c r="F490" s="105" t="s">
        <v>582</v>
      </c>
      <c r="H490" s="105">
        <f>'Справка 6'!D42</f>
        <v>674399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9">
        <f t="shared" si="35"/>
        <v>43465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9">
        <f t="shared" si="35"/>
        <v>43465</v>
      </c>
      <c r="D492" s="105" t="s">
        <v>526</v>
      </c>
      <c r="E492" s="494">
        <v>2</v>
      </c>
      <c r="F492" s="105" t="s">
        <v>525</v>
      </c>
      <c r="H492" s="105">
        <f>'Справка 6'!E12</f>
        <v>13632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9">
        <f t="shared" si="35"/>
        <v>43465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9">
        <f t="shared" si="35"/>
        <v>43465</v>
      </c>
      <c r="D494" s="105" t="s">
        <v>532</v>
      </c>
      <c r="E494" s="494">
        <v>2</v>
      </c>
      <c r="F494" s="105" t="s">
        <v>531</v>
      </c>
      <c r="H494" s="105">
        <f>'Справка 6'!E14</f>
        <v>10596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9">
        <f t="shared" si="35"/>
        <v>43465</v>
      </c>
      <c r="D495" s="105" t="s">
        <v>535</v>
      </c>
      <c r="E495" s="494">
        <v>2</v>
      </c>
      <c r="F495" s="105" t="s">
        <v>534</v>
      </c>
      <c r="H495" s="105">
        <f>'Справка 6'!E15</f>
        <v>5221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9">
        <f t="shared" si="35"/>
        <v>43465</v>
      </c>
      <c r="D496" s="105" t="s">
        <v>537</v>
      </c>
      <c r="E496" s="494">
        <v>2</v>
      </c>
      <c r="F496" s="105" t="s">
        <v>536</v>
      </c>
      <c r="H496" s="105">
        <f>'Справка 6'!E16</f>
        <v>5184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9">
        <f t="shared" si="35"/>
        <v>43465</v>
      </c>
      <c r="D497" s="105" t="s">
        <v>540</v>
      </c>
      <c r="E497" s="494">
        <v>2</v>
      </c>
      <c r="F497" s="105" t="s">
        <v>539</v>
      </c>
      <c r="H497" s="105">
        <f>'Справка 6'!E17</f>
        <v>32841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9">
        <f t="shared" si="35"/>
        <v>43465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9">
        <f t="shared" si="35"/>
        <v>43465</v>
      </c>
      <c r="D499" s="105" t="s">
        <v>545</v>
      </c>
      <c r="E499" s="494">
        <v>2</v>
      </c>
      <c r="F499" s="105" t="s">
        <v>828</v>
      </c>
      <c r="H499" s="105">
        <f>'Справка 6'!E19</f>
        <v>67474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9">
        <f t="shared" si="35"/>
        <v>43465</v>
      </c>
      <c r="D500" s="105" t="s">
        <v>547</v>
      </c>
      <c r="E500" s="494">
        <v>2</v>
      </c>
      <c r="F500" s="105" t="s">
        <v>546</v>
      </c>
      <c r="H500" s="105">
        <f>'Справка 6'!E20</f>
        <v>125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9">
        <f t="shared" si="35"/>
        <v>43465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9">
        <f t="shared" si="35"/>
        <v>43465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9">
        <f t="shared" si="35"/>
        <v>43465</v>
      </c>
      <c r="D503" s="105" t="s">
        <v>555</v>
      </c>
      <c r="E503" s="494">
        <v>2</v>
      </c>
      <c r="F503" s="105" t="s">
        <v>554</v>
      </c>
      <c r="H503" s="105">
        <f>'Справка 6'!E24</f>
        <v>26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9">
        <f t="shared" si="35"/>
        <v>43465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9">
        <f t="shared" si="35"/>
        <v>43465</v>
      </c>
      <c r="D505" s="105" t="s">
        <v>558</v>
      </c>
      <c r="E505" s="494">
        <v>2</v>
      </c>
      <c r="F505" s="105" t="s">
        <v>542</v>
      </c>
      <c r="H505" s="105">
        <f>'Справка 6'!E26</f>
        <v>401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9">
        <f t="shared" si="35"/>
        <v>43465</v>
      </c>
      <c r="D506" s="105" t="s">
        <v>560</v>
      </c>
      <c r="E506" s="494">
        <v>2</v>
      </c>
      <c r="F506" s="105" t="s">
        <v>863</v>
      </c>
      <c r="H506" s="105">
        <f>'Справка 6'!E27</f>
        <v>427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9">
        <f t="shared" si="35"/>
        <v>43465</v>
      </c>
      <c r="D507" s="105" t="s">
        <v>562</v>
      </c>
      <c r="E507" s="494">
        <v>2</v>
      </c>
      <c r="F507" s="105" t="s">
        <v>561</v>
      </c>
      <c r="H507" s="105">
        <f>'Справка 6'!E29</f>
        <v>2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9">
        <f t="shared" si="35"/>
        <v>43465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9">
        <f t="shared" si="35"/>
        <v>43465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9">
        <f t="shared" si="35"/>
        <v>43465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9">
        <f t="shared" si="35"/>
        <v>43465</v>
      </c>
      <c r="D511" s="105" t="s">
        <v>566</v>
      </c>
      <c r="E511" s="494">
        <v>2</v>
      </c>
      <c r="F511" s="105" t="s">
        <v>115</v>
      </c>
      <c r="H511" s="105">
        <f>'Справка 6'!E33</f>
        <v>2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9">
        <f t="shared" si="35"/>
        <v>43465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9">
        <f t="shared" si="35"/>
        <v>43465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9">
        <f t="shared" si="35"/>
        <v>43465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9">
        <f t="shared" si="35"/>
        <v>43465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9">
        <f t="shared" si="35"/>
        <v>43465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9">
        <f t="shared" si="35"/>
        <v>43465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9">
        <f t="shared" si="35"/>
        <v>43465</v>
      </c>
      <c r="D518" s="105" t="s">
        <v>578</v>
      </c>
      <c r="E518" s="494">
        <v>2</v>
      </c>
      <c r="F518" s="105" t="s">
        <v>827</v>
      </c>
      <c r="H518" s="105">
        <f>'Справка 6'!E40</f>
        <v>2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9">
        <f t="shared" si="35"/>
        <v>43465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9">
        <f t="shared" si="35"/>
        <v>43465</v>
      </c>
      <c r="D520" s="105" t="s">
        <v>583</v>
      </c>
      <c r="E520" s="494">
        <v>2</v>
      </c>
      <c r="F520" s="105" t="s">
        <v>582</v>
      </c>
      <c r="H520" s="105">
        <f>'Справка 6'!E42</f>
        <v>68028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9">
        <f t="shared" si="35"/>
        <v>43465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9">
        <f t="shared" si="35"/>
        <v>43465</v>
      </c>
      <c r="D522" s="105" t="s">
        <v>526</v>
      </c>
      <c r="E522" s="494">
        <v>3</v>
      </c>
      <c r="F522" s="105" t="s">
        <v>525</v>
      </c>
      <c r="H522" s="105">
        <f>'Справка 6'!F12</f>
        <v>933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9">
        <f t="shared" si="35"/>
        <v>43465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9">
        <f t="shared" si="35"/>
        <v>43465</v>
      </c>
      <c r="D524" s="105" t="s">
        <v>532</v>
      </c>
      <c r="E524" s="494">
        <v>3</v>
      </c>
      <c r="F524" s="105" t="s">
        <v>531</v>
      </c>
      <c r="H524" s="105">
        <f>'Справка 6'!F14</f>
        <v>354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9">
        <f aca="true" t="shared" si="38" ref="C525:C588">endDate</f>
        <v>43465</v>
      </c>
      <c r="D525" s="105" t="s">
        <v>535</v>
      </c>
      <c r="E525" s="494">
        <v>3</v>
      </c>
      <c r="F525" s="105" t="s">
        <v>534</v>
      </c>
      <c r="H525" s="105">
        <f>'Справка 6'!F15</f>
        <v>484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9">
        <f t="shared" si="38"/>
        <v>43465</v>
      </c>
      <c r="D526" s="105" t="s">
        <v>537</v>
      </c>
      <c r="E526" s="494">
        <v>3</v>
      </c>
      <c r="F526" s="105" t="s">
        <v>536</v>
      </c>
      <c r="H526" s="105">
        <f>'Справка 6'!F16</f>
        <v>415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9">
        <f t="shared" si="38"/>
        <v>43465</v>
      </c>
      <c r="D527" s="105" t="s">
        <v>540</v>
      </c>
      <c r="E527" s="494">
        <v>3</v>
      </c>
      <c r="F527" s="105" t="s">
        <v>539</v>
      </c>
      <c r="H527" s="105">
        <f>'Справка 6'!F17</f>
        <v>34634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9">
        <f t="shared" si="38"/>
        <v>43465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9">
        <f t="shared" si="38"/>
        <v>43465</v>
      </c>
      <c r="D529" s="105" t="s">
        <v>545</v>
      </c>
      <c r="E529" s="494">
        <v>3</v>
      </c>
      <c r="F529" s="105" t="s">
        <v>828</v>
      </c>
      <c r="H529" s="105">
        <f>'Справка 6'!F19</f>
        <v>36820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9">
        <f t="shared" si="38"/>
        <v>43465</v>
      </c>
      <c r="D530" s="105" t="s">
        <v>547</v>
      </c>
      <c r="E530" s="494">
        <v>3</v>
      </c>
      <c r="F530" s="105" t="s">
        <v>546</v>
      </c>
      <c r="H530" s="105">
        <f>'Справка 6'!F20</f>
        <v>26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9">
        <f t="shared" si="38"/>
        <v>43465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9">
        <f t="shared" si="38"/>
        <v>43465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9">
        <f t="shared" si="38"/>
        <v>43465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9">
        <f t="shared" si="38"/>
        <v>43465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9">
        <f t="shared" si="38"/>
        <v>43465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9">
        <f t="shared" si="38"/>
        <v>43465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9">
        <f t="shared" si="38"/>
        <v>43465</v>
      </c>
      <c r="D537" s="105" t="s">
        <v>562</v>
      </c>
      <c r="E537" s="494">
        <v>3</v>
      </c>
      <c r="F537" s="105" t="s">
        <v>561</v>
      </c>
      <c r="H537" s="105">
        <f>'Справка 6'!F29</f>
        <v>846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9">
        <f t="shared" si="38"/>
        <v>43465</v>
      </c>
      <c r="D538" s="105" t="s">
        <v>563</v>
      </c>
      <c r="E538" s="494">
        <v>3</v>
      </c>
      <c r="F538" s="105" t="s">
        <v>108</v>
      </c>
      <c r="H538" s="105">
        <f>'Справка 6'!F30</f>
        <v>846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9">
        <f t="shared" si="38"/>
        <v>43465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9">
        <f t="shared" si="38"/>
        <v>43465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9">
        <f t="shared" si="38"/>
        <v>43465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9">
        <f t="shared" si="38"/>
        <v>43465</v>
      </c>
      <c r="D542" s="105" t="s">
        <v>568</v>
      </c>
      <c r="E542" s="494">
        <v>3</v>
      </c>
      <c r="F542" s="105" t="s">
        <v>567</v>
      </c>
      <c r="H542" s="105">
        <f>'Справка 6'!F34</f>
        <v>51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9">
        <f t="shared" si="38"/>
        <v>43465</v>
      </c>
      <c r="D543" s="105" t="s">
        <v>569</v>
      </c>
      <c r="E543" s="494">
        <v>3</v>
      </c>
      <c r="F543" s="105" t="s">
        <v>121</v>
      </c>
      <c r="H543" s="105">
        <f>'Справка 6'!F35</f>
        <v>51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9">
        <f t="shared" si="38"/>
        <v>43465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9">
        <f t="shared" si="38"/>
        <v>43465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9">
        <f t="shared" si="38"/>
        <v>43465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9">
        <f t="shared" si="38"/>
        <v>43465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9">
        <f t="shared" si="38"/>
        <v>43465</v>
      </c>
      <c r="D548" s="105" t="s">
        <v>578</v>
      </c>
      <c r="E548" s="494">
        <v>3</v>
      </c>
      <c r="F548" s="105" t="s">
        <v>827</v>
      </c>
      <c r="H548" s="105">
        <f>'Справка 6'!F40</f>
        <v>897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9">
        <f t="shared" si="38"/>
        <v>43465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9">
        <f t="shared" si="38"/>
        <v>43465</v>
      </c>
      <c r="D550" s="105" t="s">
        <v>583</v>
      </c>
      <c r="E550" s="494">
        <v>3</v>
      </c>
      <c r="F550" s="105" t="s">
        <v>582</v>
      </c>
      <c r="H550" s="105">
        <f>'Справка 6'!F42</f>
        <v>37743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9">
        <f t="shared" si="38"/>
        <v>43465</v>
      </c>
      <c r="D551" s="105" t="s">
        <v>523</v>
      </c>
      <c r="E551" s="494">
        <v>4</v>
      </c>
      <c r="F551" s="105" t="s">
        <v>522</v>
      </c>
      <c r="H551" s="105">
        <f>'Справка 6'!G11</f>
        <v>26272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9">
        <f t="shared" si="38"/>
        <v>43465</v>
      </c>
      <c r="D552" s="105" t="s">
        <v>526</v>
      </c>
      <c r="E552" s="494">
        <v>4</v>
      </c>
      <c r="F552" s="105" t="s">
        <v>525</v>
      </c>
      <c r="H552" s="105">
        <f>'Справка 6'!G12</f>
        <v>321848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9">
        <f t="shared" si="38"/>
        <v>43465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9">
        <f t="shared" si="38"/>
        <v>43465</v>
      </c>
      <c r="D554" s="105" t="s">
        <v>532</v>
      </c>
      <c r="E554" s="494">
        <v>4</v>
      </c>
      <c r="F554" s="105" t="s">
        <v>531</v>
      </c>
      <c r="H554" s="105">
        <f>'Справка 6'!G14</f>
        <v>124473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9">
        <f t="shared" si="38"/>
        <v>43465</v>
      </c>
      <c r="D555" s="105" t="s">
        <v>535</v>
      </c>
      <c r="E555" s="494">
        <v>4</v>
      </c>
      <c r="F555" s="105" t="s">
        <v>534</v>
      </c>
      <c r="H555" s="105">
        <f>'Справка 6'!G15</f>
        <v>9785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9">
        <f t="shared" si="38"/>
        <v>43465</v>
      </c>
      <c r="D556" s="105" t="s">
        <v>537</v>
      </c>
      <c r="E556" s="494">
        <v>4</v>
      </c>
      <c r="F556" s="105" t="s">
        <v>536</v>
      </c>
      <c r="H556" s="105">
        <f>'Справка 6'!G16</f>
        <v>43063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9">
        <f t="shared" si="38"/>
        <v>43465</v>
      </c>
      <c r="D557" s="105" t="s">
        <v>540</v>
      </c>
      <c r="E557" s="494">
        <v>4</v>
      </c>
      <c r="F557" s="105" t="s">
        <v>539</v>
      </c>
      <c r="H557" s="105">
        <f>'Справка 6'!G17</f>
        <v>7117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9">
        <f t="shared" si="38"/>
        <v>43465</v>
      </c>
      <c r="D558" s="105" t="s">
        <v>543</v>
      </c>
      <c r="E558" s="494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9">
        <f t="shared" si="38"/>
        <v>43465</v>
      </c>
      <c r="D559" s="105" t="s">
        <v>545</v>
      </c>
      <c r="E559" s="494">
        <v>4</v>
      </c>
      <c r="F559" s="105" t="s">
        <v>828</v>
      </c>
      <c r="H559" s="105">
        <f>'Справка 6'!G19</f>
        <v>533185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9">
        <f t="shared" si="38"/>
        <v>43465</v>
      </c>
      <c r="D560" s="105" t="s">
        <v>547</v>
      </c>
      <c r="E560" s="494">
        <v>4</v>
      </c>
      <c r="F560" s="105" t="s">
        <v>546</v>
      </c>
      <c r="H560" s="105">
        <f>'Справка 6'!G20</f>
        <v>36353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9">
        <f t="shared" si="38"/>
        <v>43465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9">
        <f t="shared" si="38"/>
        <v>43465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9">
        <f t="shared" si="38"/>
        <v>43465</v>
      </c>
      <c r="D563" s="105" t="s">
        <v>555</v>
      </c>
      <c r="E563" s="494">
        <v>4</v>
      </c>
      <c r="F563" s="105" t="s">
        <v>554</v>
      </c>
      <c r="H563" s="105">
        <f>'Справка 6'!G24</f>
        <v>2024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9">
        <f t="shared" si="38"/>
        <v>43465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9">
        <f t="shared" si="38"/>
        <v>43465</v>
      </c>
      <c r="D565" s="105" t="s">
        <v>558</v>
      </c>
      <c r="E565" s="494">
        <v>4</v>
      </c>
      <c r="F565" s="105" t="s">
        <v>542</v>
      </c>
      <c r="H565" s="105">
        <f>'Справка 6'!G26</f>
        <v>2052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9">
        <f t="shared" si="38"/>
        <v>43465</v>
      </c>
      <c r="D566" s="105" t="s">
        <v>560</v>
      </c>
      <c r="E566" s="494">
        <v>4</v>
      </c>
      <c r="F566" s="105" t="s">
        <v>863</v>
      </c>
      <c r="H566" s="105">
        <f>'Справка 6'!G27</f>
        <v>4076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9">
        <f t="shared" si="38"/>
        <v>43465</v>
      </c>
      <c r="D567" s="105" t="s">
        <v>562</v>
      </c>
      <c r="E567" s="494">
        <v>4</v>
      </c>
      <c r="F567" s="105" t="s">
        <v>561</v>
      </c>
      <c r="H567" s="105">
        <f>'Справка 6'!G29</f>
        <v>131070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9">
        <f t="shared" si="38"/>
        <v>43465</v>
      </c>
      <c r="D568" s="105" t="s">
        <v>563</v>
      </c>
      <c r="E568" s="494">
        <v>4</v>
      </c>
      <c r="F568" s="105" t="s">
        <v>108</v>
      </c>
      <c r="H568" s="105">
        <f>'Справка 6'!G30</f>
        <v>130824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9">
        <f t="shared" si="38"/>
        <v>43465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9">
        <f t="shared" si="38"/>
        <v>43465</v>
      </c>
      <c r="D570" s="105" t="s">
        <v>565</v>
      </c>
      <c r="E570" s="494">
        <v>4</v>
      </c>
      <c r="F570" s="105" t="s">
        <v>113</v>
      </c>
      <c r="H570" s="105">
        <f>'Справка 6'!G32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9">
        <f t="shared" si="38"/>
        <v>43465</v>
      </c>
      <c r="D571" s="105" t="s">
        <v>566</v>
      </c>
      <c r="E571" s="494">
        <v>4</v>
      </c>
      <c r="F571" s="105" t="s">
        <v>115</v>
      </c>
      <c r="H571" s="105">
        <f>'Справка 6'!G33</f>
        <v>13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9">
        <f t="shared" si="38"/>
        <v>43465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9">
        <f t="shared" si="38"/>
        <v>43465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9">
        <f t="shared" si="38"/>
        <v>43465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9">
        <f t="shared" si="38"/>
        <v>43465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9">
        <f t="shared" si="38"/>
        <v>43465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9">
        <f t="shared" si="38"/>
        <v>43465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9">
        <f t="shared" si="38"/>
        <v>43465</v>
      </c>
      <c r="D578" s="105" t="s">
        <v>578</v>
      </c>
      <c r="E578" s="494">
        <v>4</v>
      </c>
      <c r="F578" s="105" t="s">
        <v>827</v>
      </c>
      <c r="H578" s="105">
        <f>'Справка 6'!G40</f>
        <v>131070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9">
        <f t="shared" si="38"/>
        <v>43465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9">
        <f t="shared" si="38"/>
        <v>43465</v>
      </c>
      <c r="D580" s="105" t="s">
        <v>583</v>
      </c>
      <c r="E580" s="494">
        <v>4</v>
      </c>
      <c r="F580" s="105" t="s">
        <v>582</v>
      </c>
      <c r="H580" s="105">
        <f>'Справка 6'!G42</f>
        <v>704684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9">
        <f t="shared" si="38"/>
        <v>43465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9">
        <f t="shared" si="38"/>
        <v>43465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9">
        <f t="shared" si="38"/>
        <v>43465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9">
        <f t="shared" si="38"/>
        <v>43465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9">
        <f t="shared" si="38"/>
        <v>43465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9">
        <f t="shared" si="38"/>
        <v>43465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9">
        <f t="shared" si="38"/>
        <v>43465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9">
        <f t="shared" si="38"/>
        <v>43465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9">
        <f aca="true" t="shared" si="41" ref="C589:C652">endDate</f>
        <v>43465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9">
        <f t="shared" si="41"/>
        <v>43465</v>
      </c>
      <c r="D590" s="105" t="s">
        <v>547</v>
      </c>
      <c r="E590" s="494">
        <v>5</v>
      </c>
      <c r="F590" s="105" t="s">
        <v>546</v>
      </c>
      <c r="H590" s="105">
        <f>'Справка 6'!H20</f>
        <v>1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9">
        <f t="shared" si="41"/>
        <v>43465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9">
        <f t="shared" si="41"/>
        <v>43465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9">
        <f t="shared" si="41"/>
        <v>43465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9">
        <f t="shared" si="41"/>
        <v>43465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9">
        <f t="shared" si="41"/>
        <v>43465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9">
        <f t="shared" si="41"/>
        <v>43465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9">
        <f t="shared" si="41"/>
        <v>43465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9">
        <f t="shared" si="41"/>
        <v>43465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9">
        <f t="shared" si="41"/>
        <v>43465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9">
        <f t="shared" si="41"/>
        <v>43465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9">
        <f t="shared" si="41"/>
        <v>43465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9">
        <f t="shared" si="41"/>
        <v>43465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9">
        <f t="shared" si="41"/>
        <v>43465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9">
        <f t="shared" si="41"/>
        <v>43465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9">
        <f t="shared" si="41"/>
        <v>43465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9">
        <f t="shared" si="41"/>
        <v>43465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9">
        <f t="shared" si="41"/>
        <v>43465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9">
        <f t="shared" si="41"/>
        <v>43465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9">
        <f t="shared" si="41"/>
        <v>43465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9">
        <f t="shared" si="41"/>
        <v>43465</v>
      </c>
      <c r="D610" s="105" t="s">
        <v>583</v>
      </c>
      <c r="E610" s="494">
        <v>5</v>
      </c>
      <c r="F610" s="105" t="s">
        <v>582</v>
      </c>
      <c r="H610" s="105">
        <f>'Справка 6'!H42</f>
        <v>1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9">
        <f t="shared" si="41"/>
        <v>43465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9">
        <f t="shared" si="41"/>
        <v>43465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9">
        <f t="shared" si="41"/>
        <v>43465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9">
        <f t="shared" si="41"/>
        <v>43465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9">
        <f t="shared" si="41"/>
        <v>43465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9">
        <f t="shared" si="41"/>
        <v>43465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9">
        <f t="shared" si="41"/>
        <v>43465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9">
        <f t="shared" si="41"/>
        <v>43465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9">
        <f t="shared" si="41"/>
        <v>43465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9">
        <f t="shared" si="41"/>
        <v>43465</v>
      </c>
      <c r="D620" s="105" t="s">
        <v>547</v>
      </c>
      <c r="E620" s="494">
        <v>6</v>
      </c>
      <c r="F620" s="105" t="s">
        <v>546</v>
      </c>
      <c r="H620" s="105">
        <f>'Справка 6'!I20</f>
        <v>113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9">
        <f t="shared" si="41"/>
        <v>43465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9">
        <f t="shared" si="41"/>
        <v>43465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9">
        <f t="shared" si="41"/>
        <v>43465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9">
        <f t="shared" si="41"/>
        <v>43465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9">
        <f t="shared" si="41"/>
        <v>43465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9">
        <f t="shared" si="41"/>
        <v>43465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9">
        <f t="shared" si="41"/>
        <v>43465</v>
      </c>
      <c r="D627" s="105" t="s">
        <v>562</v>
      </c>
      <c r="E627" s="494">
        <v>6</v>
      </c>
      <c r="F627" s="105" t="s">
        <v>561</v>
      </c>
      <c r="H627" s="105">
        <f>'Справка 6'!I29</f>
        <v>2126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9">
        <f t="shared" si="41"/>
        <v>43465</v>
      </c>
      <c r="D628" s="105" t="s">
        <v>563</v>
      </c>
      <c r="E628" s="494">
        <v>6</v>
      </c>
      <c r="F628" s="105" t="s">
        <v>108</v>
      </c>
      <c r="H628" s="105">
        <f>'Справка 6'!I30</f>
        <v>2126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9">
        <f t="shared" si="41"/>
        <v>43465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9">
        <f t="shared" si="41"/>
        <v>43465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9">
        <f t="shared" si="41"/>
        <v>43465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9">
        <f t="shared" si="41"/>
        <v>43465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9">
        <f t="shared" si="41"/>
        <v>43465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9">
        <f t="shared" si="41"/>
        <v>43465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9">
        <f t="shared" si="41"/>
        <v>43465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9">
        <f t="shared" si="41"/>
        <v>43465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9">
        <f t="shared" si="41"/>
        <v>43465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9">
        <f t="shared" si="41"/>
        <v>43465</v>
      </c>
      <c r="D638" s="105" t="s">
        <v>578</v>
      </c>
      <c r="E638" s="494">
        <v>6</v>
      </c>
      <c r="F638" s="105" t="s">
        <v>827</v>
      </c>
      <c r="H638" s="105">
        <f>'Справка 6'!I40</f>
        <v>2126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9">
        <f t="shared" si="41"/>
        <v>43465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9">
        <f t="shared" si="41"/>
        <v>43465</v>
      </c>
      <c r="D640" s="105" t="s">
        <v>583</v>
      </c>
      <c r="E640" s="494">
        <v>6</v>
      </c>
      <c r="F640" s="105" t="s">
        <v>582</v>
      </c>
      <c r="H640" s="105">
        <f>'Справка 6'!I42</f>
        <v>2239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9">
        <f t="shared" si="41"/>
        <v>43465</v>
      </c>
      <c r="D641" s="105" t="s">
        <v>523</v>
      </c>
      <c r="E641" s="494">
        <v>7</v>
      </c>
      <c r="F641" s="105" t="s">
        <v>522</v>
      </c>
      <c r="H641" s="105">
        <f>'Справка 6'!J11</f>
        <v>26272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9">
        <f t="shared" si="41"/>
        <v>43465</v>
      </c>
      <c r="D642" s="105" t="s">
        <v>526</v>
      </c>
      <c r="E642" s="494">
        <v>7</v>
      </c>
      <c r="F642" s="105" t="s">
        <v>525</v>
      </c>
      <c r="H642" s="105">
        <f>'Справка 6'!J12</f>
        <v>321848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9">
        <f t="shared" si="41"/>
        <v>43465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9">
        <f t="shared" si="41"/>
        <v>43465</v>
      </c>
      <c r="D644" s="105" t="s">
        <v>532</v>
      </c>
      <c r="E644" s="494">
        <v>7</v>
      </c>
      <c r="F644" s="105" t="s">
        <v>531</v>
      </c>
      <c r="H644" s="105">
        <f>'Справка 6'!J14</f>
        <v>124473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9">
        <f t="shared" si="41"/>
        <v>43465</v>
      </c>
      <c r="D645" s="105" t="s">
        <v>535</v>
      </c>
      <c r="E645" s="494">
        <v>7</v>
      </c>
      <c r="F645" s="105" t="s">
        <v>534</v>
      </c>
      <c r="H645" s="105">
        <f>'Справка 6'!J15</f>
        <v>9785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9">
        <f t="shared" si="41"/>
        <v>43465</v>
      </c>
      <c r="D646" s="105" t="s">
        <v>537</v>
      </c>
      <c r="E646" s="494">
        <v>7</v>
      </c>
      <c r="F646" s="105" t="s">
        <v>536</v>
      </c>
      <c r="H646" s="105">
        <f>'Справка 6'!J16</f>
        <v>43063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9">
        <f t="shared" si="41"/>
        <v>43465</v>
      </c>
      <c r="D647" s="105" t="s">
        <v>540</v>
      </c>
      <c r="E647" s="494">
        <v>7</v>
      </c>
      <c r="F647" s="105" t="s">
        <v>539</v>
      </c>
      <c r="H647" s="105">
        <f>'Справка 6'!J17</f>
        <v>7117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9">
        <f t="shared" si="41"/>
        <v>43465</v>
      </c>
      <c r="D648" s="105" t="s">
        <v>543</v>
      </c>
      <c r="E648" s="494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9">
        <f t="shared" si="41"/>
        <v>43465</v>
      </c>
      <c r="D649" s="105" t="s">
        <v>545</v>
      </c>
      <c r="E649" s="494">
        <v>7</v>
      </c>
      <c r="F649" s="105" t="s">
        <v>828</v>
      </c>
      <c r="H649" s="105">
        <f>'Справка 6'!J19</f>
        <v>533185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9">
        <f t="shared" si="41"/>
        <v>43465</v>
      </c>
      <c r="D650" s="105" t="s">
        <v>547</v>
      </c>
      <c r="E650" s="494">
        <v>7</v>
      </c>
      <c r="F650" s="105" t="s">
        <v>546</v>
      </c>
      <c r="H650" s="105">
        <f>'Справка 6'!J20</f>
        <v>36241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9">
        <f t="shared" si="41"/>
        <v>43465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9">
        <f t="shared" si="41"/>
        <v>43465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9">
        <f aca="true" t="shared" si="44" ref="C653:C716">endDate</f>
        <v>43465</v>
      </c>
      <c r="D653" s="105" t="s">
        <v>555</v>
      </c>
      <c r="E653" s="494">
        <v>7</v>
      </c>
      <c r="F653" s="105" t="s">
        <v>554</v>
      </c>
      <c r="H653" s="105">
        <f>'Справка 6'!J24</f>
        <v>2024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9">
        <f t="shared" si="44"/>
        <v>43465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9">
        <f t="shared" si="44"/>
        <v>43465</v>
      </c>
      <c r="D655" s="105" t="s">
        <v>558</v>
      </c>
      <c r="E655" s="494">
        <v>7</v>
      </c>
      <c r="F655" s="105" t="s">
        <v>542</v>
      </c>
      <c r="H655" s="105">
        <f>'Справка 6'!J26</f>
        <v>2052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9">
        <f t="shared" si="44"/>
        <v>43465</v>
      </c>
      <c r="D656" s="105" t="s">
        <v>560</v>
      </c>
      <c r="E656" s="494">
        <v>7</v>
      </c>
      <c r="F656" s="105" t="s">
        <v>863</v>
      </c>
      <c r="H656" s="105">
        <f>'Справка 6'!J27</f>
        <v>4076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9">
        <f t="shared" si="44"/>
        <v>43465</v>
      </c>
      <c r="D657" s="105" t="s">
        <v>562</v>
      </c>
      <c r="E657" s="494">
        <v>7</v>
      </c>
      <c r="F657" s="105" t="s">
        <v>561</v>
      </c>
      <c r="H657" s="105">
        <f>'Справка 6'!J29</f>
        <v>128944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9">
        <f t="shared" si="44"/>
        <v>43465</v>
      </c>
      <c r="D658" s="105" t="s">
        <v>563</v>
      </c>
      <c r="E658" s="494">
        <v>7</v>
      </c>
      <c r="F658" s="105" t="s">
        <v>108</v>
      </c>
      <c r="H658" s="105">
        <f>'Справка 6'!J30</f>
        <v>128698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9">
        <f t="shared" si="44"/>
        <v>43465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9">
        <f t="shared" si="44"/>
        <v>43465</v>
      </c>
      <c r="D660" s="105" t="s">
        <v>565</v>
      </c>
      <c r="E660" s="494">
        <v>7</v>
      </c>
      <c r="F660" s="105" t="s">
        <v>113</v>
      </c>
      <c r="H660" s="105">
        <f>'Справка 6'!J32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9">
        <f t="shared" si="44"/>
        <v>43465</v>
      </c>
      <c r="D661" s="105" t="s">
        <v>566</v>
      </c>
      <c r="E661" s="494">
        <v>7</v>
      </c>
      <c r="F661" s="105" t="s">
        <v>115</v>
      </c>
      <c r="H661" s="105">
        <f>'Справка 6'!J33</f>
        <v>13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9">
        <f t="shared" si="44"/>
        <v>43465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9">
        <f t="shared" si="44"/>
        <v>43465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9">
        <f t="shared" si="44"/>
        <v>43465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9">
        <f t="shared" si="44"/>
        <v>43465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9">
        <f t="shared" si="44"/>
        <v>43465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9">
        <f t="shared" si="44"/>
        <v>43465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9">
        <f t="shared" si="44"/>
        <v>43465</v>
      </c>
      <c r="D668" s="105" t="s">
        <v>578</v>
      </c>
      <c r="E668" s="494">
        <v>7</v>
      </c>
      <c r="F668" s="105" t="s">
        <v>827</v>
      </c>
      <c r="H668" s="105">
        <f>'Справка 6'!J40</f>
        <v>128944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9">
        <f t="shared" si="44"/>
        <v>43465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9">
        <f t="shared" si="44"/>
        <v>43465</v>
      </c>
      <c r="D670" s="105" t="s">
        <v>583</v>
      </c>
      <c r="E670" s="494">
        <v>7</v>
      </c>
      <c r="F670" s="105" t="s">
        <v>582</v>
      </c>
      <c r="H670" s="105">
        <f>'Справка 6'!J42</f>
        <v>702446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9">
        <f t="shared" si="44"/>
        <v>43465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9">
        <f t="shared" si="44"/>
        <v>43465</v>
      </c>
      <c r="D672" s="105" t="s">
        <v>526</v>
      </c>
      <c r="E672" s="494">
        <v>8</v>
      </c>
      <c r="F672" s="105" t="s">
        <v>525</v>
      </c>
      <c r="H672" s="105">
        <f>'Справка 6'!K12</f>
        <v>19241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9">
        <f t="shared" si="44"/>
        <v>43465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9">
        <f t="shared" si="44"/>
        <v>43465</v>
      </c>
      <c r="D674" s="105" t="s">
        <v>532</v>
      </c>
      <c r="E674" s="494">
        <v>8</v>
      </c>
      <c r="F674" s="105" t="s">
        <v>531</v>
      </c>
      <c r="H674" s="105">
        <f>'Справка 6'!K14</f>
        <v>66618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9">
        <f t="shared" si="44"/>
        <v>43465</v>
      </c>
      <c r="D675" s="105" t="s">
        <v>535</v>
      </c>
      <c r="E675" s="494">
        <v>8</v>
      </c>
      <c r="F675" s="105" t="s">
        <v>534</v>
      </c>
      <c r="H675" s="105">
        <f>'Справка 6'!K15</f>
        <v>3311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9">
        <f t="shared" si="44"/>
        <v>43465</v>
      </c>
      <c r="D676" s="105" t="s">
        <v>537</v>
      </c>
      <c r="E676" s="494">
        <v>8</v>
      </c>
      <c r="F676" s="105" t="s">
        <v>536</v>
      </c>
      <c r="H676" s="105">
        <f>'Справка 6'!K16</f>
        <v>28219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9">
        <f t="shared" si="44"/>
        <v>43465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9">
        <f t="shared" si="44"/>
        <v>43465</v>
      </c>
      <c r="D678" s="105" t="s">
        <v>543</v>
      </c>
      <c r="E678" s="494">
        <v>8</v>
      </c>
      <c r="F678" s="105" t="s">
        <v>542</v>
      </c>
      <c r="H678" s="105">
        <f>'Справка 6'!K18</f>
        <v>48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9">
        <f t="shared" si="44"/>
        <v>43465</v>
      </c>
      <c r="D679" s="105" t="s">
        <v>545</v>
      </c>
      <c r="E679" s="494">
        <v>8</v>
      </c>
      <c r="F679" s="105" t="s">
        <v>828</v>
      </c>
      <c r="H679" s="105">
        <f>'Справка 6'!K19</f>
        <v>117437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9">
        <f t="shared" si="44"/>
        <v>43465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9">
        <f t="shared" si="44"/>
        <v>43465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9">
        <f t="shared" si="44"/>
        <v>43465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9">
        <f t="shared" si="44"/>
        <v>43465</v>
      </c>
      <c r="D683" s="105" t="s">
        <v>555</v>
      </c>
      <c r="E683" s="494">
        <v>8</v>
      </c>
      <c r="F683" s="105" t="s">
        <v>554</v>
      </c>
      <c r="H683" s="105">
        <f>'Справка 6'!K24</f>
        <v>1829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9">
        <f t="shared" si="44"/>
        <v>43465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9">
        <f t="shared" si="44"/>
        <v>43465</v>
      </c>
      <c r="D685" s="105" t="s">
        <v>558</v>
      </c>
      <c r="E685" s="494">
        <v>8</v>
      </c>
      <c r="F685" s="105" t="s">
        <v>542</v>
      </c>
      <c r="H685" s="105">
        <f>'Справка 6'!K26</f>
        <v>1057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9">
        <f t="shared" si="44"/>
        <v>43465</v>
      </c>
      <c r="D686" s="105" t="s">
        <v>560</v>
      </c>
      <c r="E686" s="494">
        <v>8</v>
      </c>
      <c r="F686" s="105" t="s">
        <v>863</v>
      </c>
      <c r="H686" s="105">
        <f>'Справка 6'!K27</f>
        <v>2886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9">
        <f t="shared" si="44"/>
        <v>43465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9">
        <f t="shared" si="44"/>
        <v>43465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9">
        <f t="shared" si="44"/>
        <v>43465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9">
        <f t="shared" si="44"/>
        <v>43465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9">
        <f t="shared" si="44"/>
        <v>43465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9">
        <f t="shared" si="44"/>
        <v>43465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9">
        <f t="shared" si="44"/>
        <v>43465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9">
        <f t="shared" si="44"/>
        <v>43465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9">
        <f t="shared" si="44"/>
        <v>43465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9">
        <f t="shared" si="44"/>
        <v>43465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9">
        <f t="shared" si="44"/>
        <v>43465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9">
        <f t="shared" si="44"/>
        <v>43465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9">
        <f t="shared" si="44"/>
        <v>43465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9">
        <f t="shared" si="44"/>
        <v>43465</v>
      </c>
      <c r="D700" s="105" t="s">
        <v>583</v>
      </c>
      <c r="E700" s="494">
        <v>8</v>
      </c>
      <c r="F700" s="105" t="s">
        <v>582</v>
      </c>
      <c r="H700" s="105">
        <f>'Справка 6'!K42</f>
        <v>120323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9">
        <f t="shared" si="44"/>
        <v>43465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9">
        <f t="shared" si="44"/>
        <v>43465</v>
      </c>
      <c r="D702" s="105" t="s">
        <v>526</v>
      </c>
      <c r="E702" s="494">
        <v>9</v>
      </c>
      <c r="F702" s="105" t="s">
        <v>525</v>
      </c>
      <c r="H702" s="105">
        <f>'Справка 6'!L12</f>
        <v>7293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9">
        <f t="shared" si="44"/>
        <v>43465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9">
        <f t="shared" si="44"/>
        <v>43465</v>
      </c>
      <c r="D704" s="105" t="s">
        <v>532</v>
      </c>
      <c r="E704" s="494">
        <v>9</v>
      </c>
      <c r="F704" s="105" t="s">
        <v>531</v>
      </c>
      <c r="H704" s="105">
        <f>'Справка 6'!L14</f>
        <v>6116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9">
        <f t="shared" si="44"/>
        <v>43465</v>
      </c>
      <c r="D705" s="105" t="s">
        <v>535</v>
      </c>
      <c r="E705" s="494">
        <v>9</v>
      </c>
      <c r="F705" s="105" t="s">
        <v>534</v>
      </c>
      <c r="H705" s="105">
        <f>'Справка 6'!L15</f>
        <v>514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9">
        <f t="shared" si="44"/>
        <v>43465</v>
      </c>
      <c r="D706" s="105" t="s">
        <v>537</v>
      </c>
      <c r="E706" s="494">
        <v>9</v>
      </c>
      <c r="F706" s="105" t="s">
        <v>536</v>
      </c>
      <c r="H706" s="105">
        <f>'Справка 6'!L16</f>
        <v>2836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9">
        <f t="shared" si="44"/>
        <v>43465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9">
        <f t="shared" si="44"/>
        <v>43465</v>
      </c>
      <c r="D708" s="105" t="s">
        <v>543</v>
      </c>
      <c r="E708" s="494">
        <v>9</v>
      </c>
      <c r="F708" s="105" t="s">
        <v>542</v>
      </c>
      <c r="H708" s="105">
        <f>'Справка 6'!L18</f>
        <v>25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9">
        <f t="shared" si="44"/>
        <v>43465</v>
      </c>
      <c r="D709" s="105" t="s">
        <v>545</v>
      </c>
      <c r="E709" s="494">
        <v>9</v>
      </c>
      <c r="F709" s="105" t="s">
        <v>828</v>
      </c>
      <c r="H709" s="105">
        <f>'Справка 6'!L19</f>
        <v>16784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9">
        <f t="shared" si="44"/>
        <v>43465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9">
        <f t="shared" si="44"/>
        <v>43465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9">
        <f t="shared" si="44"/>
        <v>43465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9">
        <f t="shared" si="44"/>
        <v>43465</v>
      </c>
      <c r="D713" s="105" t="s">
        <v>555</v>
      </c>
      <c r="E713" s="494">
        <v>9</v>
      </c>
      <c r="F713" s="105" t="s">
        <v>554</v>
      </c>
      <c r="H713" s="105">
        <f>'Справка 6'!L24</f>
        <v>95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9">
        <f t="shared" si="44"/>
        <v>43465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9">
        <f t="shared" si="44"/>
        <v>43465</v>
      </c>
      <c r="D715" s="105" t="s">
        <v>558</v>
      </c>
      <c r="E715" s="494">
        <v>9</v>
      </c>
      <c r="F715" s="105" t="s">
        <v>542</v>
      </c>
      <c r="H715" s="105">
        <f>'Справка 6'!L26</f>
        <v>122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9">
        <f t="shared" si="44"/>
        <v>43465</v>
      </c>
      <c r="D716" s="105" t="s">
        <v>560</v>
      </c>
      <c r="E716" s="494">
        <v>9</v>
      </c>
      <c r="F716" s="105" t="s">
        <v>863</v>
      </c>
      <c r="H716" s="105">
        <f>'Справка 6'!L27</f>
        <v>217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9">
        <f aca="true" t="shared" si="47" ref="C717:C780">endDate</f>
        <v>43465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9">
        <f t="shared" si="47"/>
        <v>43465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9">
        <f t="shared" si="47"/>
        <v>43465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9">
        <f t="shared" si="47"/>
        <v>43465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9">
        <f t="shared" si="47"/>
        <v>43465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9">
        <f t="shared" si="47"/>
        <v>43465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9">
        <f t="shared" si="47"/>
        <v>43465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9">
        <f t="shared" si="47"/>
        <v>43465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9">
        <f t="shared" si="47"/>
        <v>43465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9">
        <f t="shared" si="47"/>
        <v>43465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9">
        <f t="shared" si="47"/>
        <v>43465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9">
        <f t="shared" si="47"/>
        <v>43465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9">
        <f t="shared" si="47"/>
        <v>43465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9">
        <f t="shared" si="47"/>
        <v>43465</v>
      </c>
      <c r="D730" s="105" t="s">
        <v>583</v>
      </c>
      <c r="E730" s="494">
        <v>9</v>
      </c>
      <c r="F730" s="105" t="s">
        <v>582</v>
      </c>
      <c r="H730" s="105">
        <f>'Справка 6'!L42</f>
        <v>17001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9">
        <f t="shared" si="47"/>
        <v>43465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9">
        <f t="shared" si="47"/>
        <v>43465</v>
      </c>
      <c r="D732" s="105" t="s">
        <v>526</v>
      </c>
      <c r="E732" s="494">
        <v>10</v>
      </c>
      <c r="F732" s="105" t="s">
        <v>525</v>
      </c>
      <c r="H732" s="105">
        <f>'Справка 6'!M12</f>
        <v>83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9">
        <f t="shared" si="47"/>
        <v>43465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9">
        <f t="shared" si="47"/>
        <v>43465</v>
      </c>
      <c r="D734" s="105" t="s">
        <v>532</v>
      </c>
      <c r="E734" s="494">
        <v>10</v>
      </c>
      <c r="F734" s="105" t="s">
        <v>531</v>
      </c>
      <c r="H734" s="105">
        <f>'Справка 6'!M14</f>
        <v>347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9">
        <f t="shared" si="47"/>
        <v>43465</v>
      </c>
      <c r="D735" s="105" t="s">
        <v>535</v>
      </c>
      <c r="E735" s="494">
        <v>10</v>
      </c>
      <c r="F735" s="105" t="s">
        <v>534</v>
      </c>
      <c r="H735" s="105">
        <f>'Справка 6'!M15</f>
        <v>483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9">
        <f t="shared" si="47"/>
        <v>43465</v>
      </c>
      <c r="D736" s="105" t="s">
        <v>537</v>
      </c>
      <c r="E736" s="494">
        <v>10</v>
      </c>
      <c r="F736" s="105" t="s">
        <v>536</v>
      </c>
      <c r="H736" s="105">
        <f>'Справка 6'!M16</f>
        <v>411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9">
        <f t="shared" si="47"/>
        <v>43465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9">
        <f t="shared" si="47"/>
        <v>43465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9">
        <f t="shared" si="47"/>
        <v>43465</v>
      </c>
      <c r="D739" s="105" t="s">
        <v>545</v>
      </c>
      <c r="E739" s="494">
        <v>10</v>
      </c>
      <c r="F739" s="105" t="s">
        <v>828</v>
      </c>
      <c r="H739" s="105">
        <f>'Справка 6'!M19</f>
        <v>1324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9">
        <f t="shared" si="47"/>
        <v>43465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9">
        <f t="shared" si="47"/>
        <v>43465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9">
        <f t="shared" si="47"/>
        <v>43465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9">
        <f t="shared" si="47"/>
        <v>43465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9">
        <f t="shared" si="47"/>
        <v>43465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9">
        <f t="shared" si="47"/>
        <v>43465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9">
        <f t="shared" si="47"/>
        <v>43465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9">
        <f t="shared" si="47"/>
        <v>43465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9">
        <f t="shared" si="47"/>
        <v>43465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9">
        <f t="shared" si="47"/>
        <v>43465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9">
        <f t="shared" si="47"/>
        <v>43465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9">
        <f t="shared" si="47"/>
        <v>43465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9">
        <f t="shared" si="47"/>
        <v>43465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9">
        <f t="shared" si="47"/>
        <v>43465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9">
        <f t="shared" si="47"/>
        <v>43465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9">
        <f t="shared" si="47"/>
        <v>43465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9">
        <f t="shared" si="47"/>
        <v>43465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9">
        <f t="shared" si="47"/>
        <v>43465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9">
        <f t="shared" si="47"/>
        <v>43465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9">
        <f t="shared" si="47"/>
        <v>43465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9">
        <f t="shared" si="47"/>
        <v>43465</v>
      </c>
      <c r="D760" s="105" t="s">
        <v>583</v>
      </c>
      <c r="E760" s="494">
        <v>10</v>
      </c>
      <c r="F760" s="105" t="s">
        <v>582</v>
      </c>
      <c r="H760" s="105">
        <f>'Справка 6'!M42</f>
        <v>1324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9">
        <f t="shared" si="47"/>
        <v>43465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9">
        <f t="shared" si="47"/>
        <v>43465</v>
      </c>
      <c r="D762" s="105" t="s">
        <v>526</v>
      </c>
      <c r="E762" s="494">
        <v>11</v>
      </c>
      <c r="F762" s="105" t="s">
        <v>525</v>
      </c>
      <c r="H762" s="105">
        <f>'Справка 6'!N12</f>
        <v>26451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9">
        <f t="shared" si="47"/>
        <v>43465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9">
        <f t="shared" si="47"/>
        <v>43465</v>
      </c>
      <c r="D764" s="105" t="s">
        <v>532</v>
      </c>
      <c r="E764" s="494">
        <v>11</v>
      </c>
      <c r="F764" s="105" t="s">
        <v>531</v>
      </c>
      <c r="H764" s="105">
        <f>'Справка 6'!N14</f>
        <v>72387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9">
        <f t="shared" si="47"/>
        <v>43465</v>
      </c>
      <c r="D765" s="105" t="s">
        <v>535</v>
      </c>
      <c r="E765" s="494">
        <v>11</v>
      </c>
      <c r="F765" s="105" t="s">
        <v>534</v>
      </c>
      <c r="H765" s="105">
        <f>'Справка 6'!N15</f>
        <v>3342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9">
        <f t="shared" si="47"/>
        <v>43465</v>
      </c>
      <c r="D766" s="105" t="s">
        <v>537</v>
      </c>
      <c r="E766" s="494">
        <v>11</v>
      </c>
      <c r="F766" s="105" t="s">
        <v>536</v>
      </c>
      <c r="H766" s="105">
        <f>'Справка 6'!N16</f>
        <v>30644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9">
        <f t="shared" si="47"/>
        <v>43465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9">
        <f t="shared" si="47"/>
        <v>43465</v>
      </c>
      <c r="D768" s="105" t="s">
        <v>543</v>
      </c>
      <c r="E768" s="494">
        <v>11</v>
      </c>
      <c r="F768" s="105" t="s">
        <v>542</v>
      </c>
      <c r="H768" s="105">
        <f>'Справка 6'!N18</f>
        <v>73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9">
        <f t="shared" si="47"/>
        <v>43465</v>
      </c>
      <c r="D769" s="105" t="s">
        <v>545</v>
      </c>
      <c r="E769" s="494">
        <v>11</v>
      </c>
      <c r="F769" s="105" t="s">
        <v>828</v>
      </c>
      <c r="H769" s="105">
        <f>'Справка 6'!N19</f>
        <v>132897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9">
        <f t="shared" si="47"/>
        <v>43465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9">
        <f t="shared" si="47"/>
        <v>43465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9">
        <f t="shared" si="47"/>
        <v>43465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9">
        <f t="shared" si="47"/>
        <v>43465</v>
      </c>
      <c r="D773" s="105" t="s">
        <v>555</v>
      </c>
      <c r="E773" s="494">
        <v>11</v>
      </c>
      <c r="F773" s="105" t="s">
        <v>554</v>
      </c>
      <c r="H773" s="105">
        <f>'Справка 6'!N24</f>
        <v>1924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9">
        <f t="shared" si="47"/>
        <v>43465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9">
        <f t="shared" si="47"/>
        <v>43465</v>
      </c>
      <c r="D775" s="105" t="s">
        <v>558</v>
      </c>
      <c r="E775" s="494">
        <v>11</v>
      </c>
      <c r="F775" s="105" t="s">
        <v>542</v>
      </c>
      <c r="H775" s="105">
        <f>'Справка 6'!N26</f>
        <v>1179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9">
        <f t="shared" si="47"/>
        <v>43465</v>
      </c>
      <c r="D776" s="105" t="s">
        <v>560</v>
      </c>
      <c r="E776" s="494">
        <v>11</v>
      </c>
      <c r="F776" s="105" t="s">
        <v>863</v>
      </c>
      <c r="H776" s="105">
        <f>'Справка 6'!N27</f>
        <v>3103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9">
        <f t="shared" si="47"/>
        <v>43465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9">
        <f t="shared" si="47"/>
        <v>43465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9">
        <f t="shared" si="47"/>
        <v>43465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9">
        <f t="shared" si="47"/>
        <v>43465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9">
        <f aca="true" t="shared" si="50" ref="C781:C844">endDate</f>
        <v>43465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9">
        <f t="shared" si="50"/>
        <v>43465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9">
        <f t="shared" si="50"/>
        <v>43465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9">
        <f t="shared" si="50"/>
        <v>43465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9">
        <f t="shared" si="50"/>
        <v>43465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9">
        <f t="shared" si="50"/>
        <v>43465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9">
        <f t="shared" si="50"/>
        <v>43465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9">
        <f t="shared" si="50"/>
        <v>43465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9">
        <f t="shared" si="50"/>
        <v>43465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9">
        <f t="shared" si="50"/>
        <v>43465</v>
      </c>
      <c r="D790" s="105" t="s">
        <v>583</v>
      </c>
      <c r="E790" s="494">
        <v>11</v>
      </c>
      <c r="F790" s="105" t="s">
        <v>582</v>
      </c>
      <c r="H790" s="105">
        <f>'Справка 6'!N42</f>
        <v>136000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9">
        <f t="shared" si="50"/>
        <v>43465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9">
        <f t="shared" si="50"/>
        <v>43465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9">
        <f t="shared" si="50"/>
        <v>43465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9">
        <f t="shared" si="50"/>
        <v>43465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9">
        <f t="shared" si="50"/>
        <v>43465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9">
        <f t="shared" si="50"/>
        <v>43465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9">
        <f t="shared" si="50"/>
        <v>43465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9">
        <f t="shared" si="50"/>
        <v>43465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9">
        <f t="shared" si="50"/>
        <v>43465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9">
        <f t="shared" si="50"/>
        <v>43465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9">
        <f t="shared" si="50"/>
        <v>43465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9">
        <f t="shared" si="50"/>
        <v>43465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9">
        <f t="shared" si="50"/>
        <v>43465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9">
        <f t="shared" si="50"/>
        <v>43465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9">
        <f t="shared" si="50"/>
        <v>43465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9">
        <f t="shared" si="50"/>
        <v>43465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9">
        <f t="shared" si="50"/>
        <v>43465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9">
        <f t="shared" si="50"/>
        <v>43465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9">
        <f t="shared" si="50"/>
        <v>43465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9">
        <f t="shared" si="50"/>
        <v>43465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9">
        <f t="shared" si="50"/>
        <v>43465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9">
        <f t="shared" si="50"/>
        <v>43465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9">
        <f t="shared" si="50"/>
        <v>43465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9">
        <f t="shared" si="50"/>
        <v>43465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9">
        <f t="shared" si="50"/>
        <v>43465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9">
        <f t="shared" si="50"/>
        <v>43465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9">
        <f t="shared" si="50"/>
        <v>43465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9">
        <f t="shared" si="50"/>
        <v>43465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9">
        <f t="shared" si="50"/>
        <v>43465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9">
        <f t="shared" si="50"/>
        <v>43465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9">
        <f t="shared" si="50"/>
        <v>43465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9">
        <f t="shared" si="50"/>
        <v>43465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9">
        <f t="shared" si="50"/>
        <v>43465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9">
        <f t="shared" si="50"/>
        <v>43465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9">
        <f t="shared" si="50"/>
        <v>43465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9">
        <f t="shared" si="50"/>
        <v>43465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9">
        <f t="shared" si="50"/>
        <v>43465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9">
        <f t="shared" si="50"/>
        <v>43465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9">
        <f t="shared" si="50"/>
        <v>43465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9">
        <f t="shared" si="50"/>
        <v>43465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9">
        <f t="shared" si="50"/>
        <v>43465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9">
        <f t="shared" si="50"/>
        <v>43465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9">
        <f t="shared" si="50"/>
        <v>43465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9">
        <f t="shared" si="50"/>
        <v>43465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9">
        <f t="shared" si="50"/>
        <v>43465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9">
        <f t="shared" si="50"/>
        <v>43465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9">
        <f t="shared" si="50"/>
        <v>43465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9">
        <f t="shared" si="50"/>
        <v>43465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9">
        <f t="shared" si="50"/>
        <v>43465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9">
        <f t="shared" si="50"/>
        <v>43465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9">
        <f t="shared" si="50"/>
        <v>43465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9">
        <f t="shared" si="50"/>
        <v>43465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9">
        <f t="shared" si="50"/>
        <v>43465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9">
        <f t="shared" si="50"/>
        <v>43465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9">
        <f aca="true" t="shared" si="53" ref="C845:C910">endDate</f>
        <v>43465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9">
        <f t="shared" si="53"/>
        <v>43465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9">
        <f t="shared" si="53"/>
        <v>43465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9">
        <f t="shared" si="53"/>
        <v>43465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9">
        <f t="shared" si="53"/>
        <v>43465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9">
        <f t="shared" si="53"/>
        <v>43465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9">
        <f t="shared" si="53"/>
        <v>43465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9">
        <f t="shared" si="53"/>
        <v>43465</v>
      </c>
      <c r="D852" s="105" t="s">
        <v>526</v>
      </c>
      <c r="E852" s="494">
        <v>14</v>
      </c>
      <c r="F852" s="105" t="s">
        <v>525</v>
      </c>
      <c r="H852" s="105">
        <f>'Справка 6'!Q12</f>
        <v>26451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9">
        <f t="shared" si="53"/>
        <v>43465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9">
        <f t="shared" si="53"/>
        <v>43465</v>
      </c>
      <c r="D854" s="105" t="s">
        <v>532</v>
      </c>
      <c r="E854" s="494">
        <v>14</v>
      </c>
      <c r="F854" s="105" t="s">
        <v>531</v>
      </c>
      <c r="H854" s="105">
        <f>'Справка 6'!Q14</f>
        <v>72387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9">
        <f t="shared" si="53"/>
        <v>43465</v>
      </c>
      <c r="D855" s="105" t="s">
        <v>535</v>
      </c>
      <c r="E855" s="494">
        <v>14</v>
      </c>
      <c r="F855" s="105" t="s">
        <v>534</v>
      </c>
      <c r="H855" s="105">
        <f>'Справка 6'!Q15</f>
        <v>3342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9">
        <f t="shared" si="53"/>
        <v>43465</v>
      </c>
      <c r="D856" s="105" t="s">
        <v>537</v>
      </c>
      <c r="E856" s="494">
        <v>14</v>
      </c>
      <c r="F856" s="105" t="s">
        <v>536</v>
      </c>
      <c r="H856" s="105">
        <f>'Справка 6'!Q16</f>
        <v>30644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9">
        <f t="shared" si="53"/>
        <v>43465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9">
        <f t="shared" si="53"/>
        <v>43465</v>
      </c>
      <c r="D858" s="105" t="s">
        <v>543</v>
      </c>
      <c r="E858" s="494">
        <v>14</v>
      </c>
      <c r="F858" s="105" t="s">
        <v>542</v>
      </c>
      <c r="H858" s="105">
        <f>'Справка 6'!Q18</f>
        <v>73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9">
        <f t="shared" si="53"/>
        <v>43465</v>
      </c>
      <c r="D859" s="105" t="s">
        <v>545</v>
      </c>
      <c r="E859" s="494">
        <v>14</v>
      </c>
      <c r="F859" s="105" t="s">
        <v>828</v>
      </c>
      <c r="H859" s="105">
        <f>'Справка 6'!Q19</f>
        <v>132897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9">
        <f t="shared" si="53"/>
        <v>43465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9">
        <f t="shared" si="53"/>
        <v>43465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9">
        <f t="shared" si="53"/>
        <v>43465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9">
        <f t="shared" si="53"/>
        <v>43465</v>
      </c>
      <c r="D863" s="105" t="s">
        <v>555</v>
      </c>
      <c r="E863" s="494">
        <v>14</v>
      </c>
      <c r="F863" s="105" t="s">
        <v>554</v>
      </c>
      <c r="H863" s="105">
        <f>'Справка 6'!Q24</f>
        <v>1924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9">
        <f t="shared" si="53"/>
        <v>43465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9">
        <f t="shared" si="53"/>
        <v>43465</v>
      </c>
      <c r="D865" s="105" t="s">
        <v>558</v>
      </c>
      <c r="E865" s="494">
        <v>14</v>
      </c>
      <c r="F865" s="105" t="s">
        <v>542</v>
      </c>
      <c r="H865" s="105">
        <f>'Справка 6'!Q26</f>
        <v>1179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9">
        <f t="shared" si="53"/>
        <v>43465</v>
      </c>
      <c r="D866" s="105" t="s">
        <v>560</v>
      </c>
      <c r="E866" s="494">
        <v>14</v>
      </c>
      <c r="F866" s="105" t="s">
        <v>863</v>
      </c>
      <c r="H866" s="105">
        <f>'Справка 6'!Q27</f>
        <v>3103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9">
        <f t="shared" si="53"/>
        <v>43465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9">
        <f t="shared" si="53"/>
        <v>43465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9">
        <f t="shared" si="53"/>
        <v>43465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9">
        <f t="shared" si="53"/>
        <v>43465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9">
        <f t="shared" si="53"/>
        <v>43465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9">
        <f t="shared" si="53"/>
        <v>43465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9">
        <f t="shared" si="53"/>
        <v>43465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9">
        <f t="shared" si="53"/>
        <v>43465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9">
        <f t="shared" si="53"/>
        <v>43465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9">
        <f t="shared" si="53"/>
        <v>43465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9">
        <f t="shared" si="53"/>
        <v>43465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9">
        <f t="shared" si="53"/>
        <v>43465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9">
        <f t="shared" si="53"/>
        <v>43465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9">
        <f t="shared" si="53"/>
        <v>43465</v>
      </c>
      <c r="D880" s="105" t="s">
        <v>583</v>
      </c>
      <c r="E880" s="494">
        <v>14</v>
      </c>
      <c r="F880" s="105" t="s">
        <v>582</v>
      </c>
      <c r="H880" s="105">
        <f>'Справка 6'!Q42</f>
        <v>136000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9">
        <f t="shared" si="53"/>
        <v>43465</v>
      </c>
      <c r="D881" s="105" t="s">
        <v>523</v>
      </c>
      <c r="E881" s="494">
        <v>15</v>
      </c>
      <c r="F881" s="105" t="s">
        <v>522</v>
      </c>
      <c r="H881" s="105">
        <f>'Справка 6'!R11</f>
        <v>26272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9">
        <f t="shared" si="53"/>
        <v>43465</v>
      </c>
      <c r="D882" s="105" t="s">
        <v>526</v>
      </c>
      <c r="E882" s="494">
        <v>15</v>
      </c>
      <c r="F882" s="105" t="s">
        <v>525</v>
      </c>
      <c r="H882" s="105">
        <f>'Справка 6'!R12</f>
        <v>295397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9">
        <f t="shared" si="53"/>
        <v>43465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9">
        <f t="shared" si="53"/>
        <v>43465</v>
      </c>
      <c r="D884" s="105" t="s">
        <v>532</v>
      </c>
      <c r="E884" s="494">
        <v>15</v>
      </c>
      <c r="F884" s="105" t="s">
        <v>531</v>
      </c>
      <c r="H884" s="105">
        <f>'Справка 6'!R14</f>
        <v>52086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9">
        <f t="shared" si="53"/>
        <v>43465</v>
      </c>
      <c r="D885" s="105" t="s">
        <v>535</v>
      </c>
      <c r="E885" s="494">
        <v>15</v>
      </c>
      <c r="F885" s="105" t="s">
        <v>534</v>
      </c>
      <c r="H885" s="105">
        <f>'Справка 6'!R15</f>
        <v>6443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9">
        <f t="shared" si="53"/>
        <v>43465</v>
      </c>
      <c r="D886" s="105" t="s">
        <v>537</v>
      </c>
      <c r="E886" s="494">
        <v>15</v>
      </c>
      <c r="F886" s="105" t="s">
        <v>536</v>
      </c>
      <c r="H886" s="105">
        <f>'Справка 6'!R16</f>
        <v>12419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9">
        <f t="shared" si="53"/>
        <v>43465</v>
      </c>
      <c r="D887" s="105" t="s">
        <v>540</v>
      </c>
      <c r="E887" s="494">
        <v>15</v>
      </c>
      <c r="F887" s="105" t="s">
        <v>539</v>
      </c>
      <c r="H887" s="105">
        <f>'Справка 6'!R17</f>
        <v>7117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9">
        <f t="shared" si="53"/>
        <v>43465</v>
      </c>
      <c r="D888" s="105" t="s">
        <v>543</v>
      </c>
      <c r="E888" s="494">
        <v>15</v>
      </c>
      <c r="F888" s="105" t="s">
        <v>542</v>
      </c>
      <c r="H888" s="105">
        <f>'Справка 6'!R18</f>
        <v>554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9">
        <f t="shared" si="53"/>
        <v>43465</v>
      </c>
      <c r="D889" s="105" t="s">
        <v>545</v>
      </c>
      <c r="E889" s="494">
        <v>15</v>
      </c>
      <c r="F889" s="105" t="s">
        <v>828</v>
      </c>
      <c r="H889" s="105">
        <f>'Справка 6'!R19</f>
        <v>400288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9">
        <f t="shared" si="53"/>
        <v>43465</v>
      </c>
      <c r="D890" s="105" t="s">
        <v>547</v>
      </c>
      <c r="E890" s="494">
        <v>15</v>
      </c>
      <c r="F890" s="105" t="s">
        <v>546</v>
      </c>
      <c r="H890" s="105">
        <f>'Справка 6'!R20</f>
        <v>36241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9">
        <f t="shared" si="53"/>
        <v>43465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9">
        <f t="shared" si="53"/>
        <v>43465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9">
        <f t="shared" si="53"/>
        <v>43465</v>
      </c>
      <c r="D893" s="105" t="s">
        <v>555</v>
      </c>
      <c r="E893" s="494">
        <v>15</v>
      </c>
      <c r="F893" s="105" t="s">
        <v>554</v>
      </c>
      <c r="H893" s="105">
        <f>'Справка 6'!R24</f>
        <v>100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9">
        <f t="shared" si="53"/>
        <v>43465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9">
        <f t="shared" si="53"/>
        <v>43465</v>
      </c>
      <c r="D895" s="105" t="s">
        <v>558</v>
      </c>
      <c r="E895" s="494">
        <v>15</v>
      </c>
      <c r="F895" s="105" t="s">
        <v>542</v>
      </c>
      <c r="H895" s="105">
        <f>'Справка 6'!R26</f>
        <v>873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9">
        <f t="shared" si="53"/>
        <v>43465</v>
      </c>
      <c r="D896" s="105" t="s">
        <v>560</v>
      </c>
      <c r="E896" s="494">
        <v>15</v>
      </c>
      <c r="F896" s="105" t="s">
        <v>863</v>
      </c>
      <c r="H896" s="105">
        <f>'Справка 6'!R27</f>
        <v>973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9">
        <f t="shared" si="53"/>
        <v>43465</v>
      </c>
      <c r="D897" s="105" t="s">
        <v>562</v>
      </c>
      <c r="E897" s="494">
        <v>15</v>
      </c>
      <c r="F897" s="105" t="s">
        <v>561</v>
      </c>
      <c r="H897" s="105">
        <f>'Справка 6'!R29</f>
        <v>128944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9">
        <f t="shared" si="53"/>
        <v>43465</v>
      </c>
      <c r="D898" s="105" t="s">
        <v>563</v>
      </c>
      <c r="E898" s="494">
        <v>15</v>
      </c>
      <c r="F898" s="105" t="s">
        <v>108</v>
      </c>
      <c r="H898" s="105">
        <f>'Справка 6'!R30</f>
        <v>128698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9">
        <f t="shared" si="53"/>
        <v>43465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9">
        <f t="shared" si="53"/>
        <v>43465</v>
      </c>
      <c r="D900" s="105" t="s">
        <v>565</v>
      </c>
      <c r="E900" s="494">
        <v>15</v>
      </c>
      <c r="F900" s="105" t="s">
        <v>113</v>
      </c>
      <c r="H900" s="105">
        <f>'Справка 6'!R32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9">
        <f t="shared" si="53"/>
        <v>43465</v>
      </c>
      <c r="D901" s="105" t="s">
        <v>566</v>
      </c>
      <c r="E901" s="494">
        <v>15</v>
      </c>
      <c r="F901" s="105" t="s">
        <v>115</v>
      </c>
      <c r="H901" s="105">
        <f>'Справка 6'!R33</f>
        <v>13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9">
        <f t="shared" si="53"/>
        <v>43465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9">
        <f t="shared" si="53"/>
        <v>43465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9">
        <f t="shared" si="53"/>
        <v>43465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9">
        <f t="shared" si="53"/>
        <v>43465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9">
        <f t="shared" si="53"/>
        <v>43465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9">
        <f t="shared" si="53"/>
        <v>43465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9">
        <f t="shared" si="53"/>
        <v>43465</v>
      </c>
      <c r="D908" s="105" t="s">
        <v>578</v>
      </c>
      <c r="E908" s="494">
        <v>15</v>
      </c>
      <c r="F908" s="105" t="s">
        <v>827</v>
      </c>
      <c r="H908" s="105">
        <f>'Справка 6'!R40</f>
        <v>128944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9">
        <f t="shared" si="53"/>
        <v>43465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9">
        <f t="shared" si="53"/>
        <v>43465</v>
      </c>
      <c r="D910" s="105" t="s">
        <v>583</v>
      </c>
      <c r="E910" s="494">
        <v>15</v>
      </c>
      <c r="F910" s="105" t="s">
        <v>582</v>
      </c>
      <c r="H910" s="105">
        <f>'Справка 6'!R42</f>
        <v>566446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9">
        <f aca="true" t="shared" si="56" ref="C912:C975">endDate</f>
        <v>43465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9">
        <f t="shared" si="56"/>
        <v>43465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2695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9">
        <f t="shared" si="56"/>
        <v>43465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1241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9">
        <f t="shared" si="56"/>
        <v>43465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653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9">
        <f t="shared" si="56"/>
        <v>43465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801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9">
        <f t="shared" si="56"/>
        <v>43465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9">
        <f t="shared" si="56"/>
        <v>43465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1362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9">
        <f t="shared" si="56"/>
        <v>43465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9">
        <f t="shared" si="56"/>
        <v>43465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1362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9">
        <f t="shared" si="56"/>
        <v>43465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4057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9">
        <f t="shared" si="56"/>
        <v>43465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9">
        <f t="shared" si="56"/>
        <v>43465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1259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9">
        <f t="shared" si="56"/>
        <v>43465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543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9">
        <f t="shared" si="56"/>
        <v>43465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372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9">
        <f t="shared" si="56"/>
        <v>43465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344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9">
        <f t="shared" si="56"/>
        <v>43465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463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9">
        <f t="shared" si="56"/>
        <v>43465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663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9">
        <f t="shared" si="56"/>
        <v>43465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9">
        <f t="shared" si="56"/>
        <v>43465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105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9">
        <f t="shared" si="56"/>
        <v>43465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9">
        <f t="shared" si="56"/>
        <v>43465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9">
        <f t="shared" si="56"/>
        <v>43465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9">
        <f t="shared" si="56"/>
        <v>43465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9">
        <f t="shared" si="56"/>
        <v>43465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9">
        <f t="shared" si="56"/>
        <v>43465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9">
        <f t="shared" si="56"/>
        <v>43465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1597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9">
        <f t="shared" si="56"/>
        <v>43465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9">
        <f t="shared" si="56"/>
        <v>43465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9">
        <f t="shared" si="56"/>
        <v>43465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9">
        <f t="shared" si="56"/>
        <v>43465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1597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9">
        <f t="shared" si="56"/>
        <v>43465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4087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9">
        <f t="shared" si="56"/>
        <v>43465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8144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9">
        <f t="shared" si="56"/>
        <v>43465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9">
        <f t="shared" si="56"/>
        <v>43465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9">
        <f t="shared" si="56"/>
        <v>43465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9">
        <f t="shared" si="56"/>
        <v>43465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9">
        <f t="shared" si="56"/>
        <v>43465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9">
        <f t="shared" si="56"/>
        <v>43465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9">
        <f t="shared" si="56"/>
        <v>43465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9">
        <f t="shared" si="56"/>
        <v>43465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9">
        <f t="shared" si="56"/>
        <v>43465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9">
        <f t="shared" si="56"/>
        <v>43465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9">
        <f t="shared" si="56"/>
        <v>43465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9">
        <f t="shared" si="56"/>
        <v>43465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1259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9">
        <f t="shared" si="56"/>
        <v>43465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543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9">
        <f t="shared" si="56"/>
        <v>43465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372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9">
        <f t="shared" si="56"/>
        <v>43465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344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9">
        <f t="shared" si="56"/>
        <v>43465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463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9">
        <f t="shared" si="56"/>
        <v>43465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663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9">
        <f t="shared" si="56"/>
        <v>43465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9">
        <f t="shared" si="56"/>
        <v>43465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105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9">
        <f t="shared" si="56"/>
        <v>43465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9">
        <f t="shared" si="56"/>
        <v>43465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9">
        <f t="shared" si="56"/>
        <v>43465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9">
        <f t="shared" si="56"/>
        <v>43465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9">
        <f t="shared" si="56"/>
        <v>43465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9">
        <f t="shared" si="56"/>
        <v>43465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9">
        <f t="shared" si="56"/>
        <v>43465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1597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9">
        <f t="shared" si="56"/>
        <v>43465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9">
        <f t="shared" si="56"/>
        <v>43465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9">
        <f t="shared" si="56"/>
        <v>43465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9">
        <f t="shared" si="56"/>
        <v>43465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1597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9">
        <f t="shared" si="56"/>
        <v>43465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4087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9">
        <f t="shared" si="56"/>
        <v>43465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4087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9">
        <f aca="true" t="shared" si="59" ref="C976:C1039">endDate</f>
        <v>43465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9">
        <f t="shared" si="59"/>
        <v>43465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2695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9">
        <f t="shared" si="59"/>
        <v>43465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1241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9">
        <f t="shared" si="59"/>
        <v>43465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653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9">
        <f t="shared" si="59"/>
        <v>43465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801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9">
        <f t="shared" si="59"/>
        <v>43465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9">
        <f t="shared" si="59"/>
        <v>43465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1362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9">
        <f t="shared" si="59"/>
        <v>43465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9">
        <f t="shared" si="59"/>
        <v>43465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1362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9">
        <f t="shared" si="59"/>
        <v>43465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4057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9">
        <f t="shared" si="59"/>
        <v>43465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9">
        <f t="shared" si="59"/>
        <v>43465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9">
        <f t="shared" si="59"/>
        <v>43465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9">
        <f t="shared" si="59"/>
        <v>43465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9">
        <f t="shared" si="59"/>
        <v>43465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9">
        <f t="shared" si="59"/>
        <v>43465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9">
        <f t="shared" si="59"/>
        <v>43465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9">
        <f t="shared" si="59"/>
        <v>43465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9">
        <f t="shared" si="59"/>
        <v>43465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9">
        <f t="shared" si="59"/>
        <v>43465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9">
        <f t="shared" si="59"/>
        <v>43465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9">
        <f t="shared" si="59"/>
        <v>43465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9">
        <f t="shared" si="59"/>
        <v>43465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9">
        <f t="shared" si="59"/>
        <v>43465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9">
        <f t="shared" si="59"/>
        <v>43465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9">
        <f t="shared" si="59"/>
        <v>43465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9">
        <f t="shared" si="59"/>
        <v>43465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9">
        <f t="shared" si="59"/>
        <v>43465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9">
        <f t="shared" si="59"/>
        <v>43465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9">
        <f t="shared" si="59"/>
        <v>43465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9">
        <f t="shared" si="59"/>
        <v>43465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9">
        <f t="shared" si="59"/>
        <v>43465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4057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9">
        <f t="shared" si="59"/>
        <v>43465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9">
        <f t="shared" si="59"/>
        <v>43465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9">
        <f t="shared" si="59"/>
        <v>43465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9">
        <f t="shared" si="59"/>
        <v>43465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9">
        <f t="shared" si="59"/>
        <v>43465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55952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9">
        <f t="shared" si="59"/>
        <v>43465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55952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9">
        <f t="shared" si="59"/>
        <v>43465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9">
        <f t="shared" si="59"/>
        <v>43465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9">
        <f t="shared" si="59"/>
        <v>43465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9">
        <f t="shared" si="59"/>
        <v>43465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9">
        <f t="shared" si="59"/>
        <v>43465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9">
        <f t="shared" si="59"/>
        <v>43465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9">
        <f t="shared" si="59"/>
        <v>43465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688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9">
        <f t="shared" si="59"/>
        <v>43465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688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9">
        <f t="shared" si="59"/>
        <v>43465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56640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9">
        <f t="shared" si="59"/>
        <v>43465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17641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9">
        <f t="shared" si="59"/>
        <v>43465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3436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9">
        <f t="shared" si="59"/>
        <v>43465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1482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9">
        <f t="shared" si="59"/>
        <v>43465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1909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9">
        <f t="shared" si="59"/>
        <v>43465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45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9">
        <f t="shared" si="59"/>
        <v>43465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9228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9">
        <f t="shared" si="59"/>
        <v>43465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9228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9">
        <f t="shared" si="59"/>
        <v>43465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9">
        <f t="shared" si="59"/>
        <v>43465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9">
        <f t="shared" si="59"/>
        <v>43465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9">
        <f t="shared" si="59"/>
        <v>43465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273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9">
        <f t="shared" si="59"/>
        <v>43465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9">
        <f t="shared" si="59"/>
        <v>43465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9">
        <f t="shared" si="59"/>
        <v>43465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9">
        <f t="shared" si="59"/>
        <v>43465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273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9">
        <f t="shared" si="59"/>
        <v>43465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17169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9">
        <f t="shared" si="59"/>
        <v>43465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9">
        <f aca="true" t="shared" si="62" ref="C1040:C1103">endDate</f>
        <v>43465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7288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9">
        <f t="shared" si="62"/>
        <v>43465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8091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9">
        <f t="shared" si="62"/>
        <v>43465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1197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9">
        <f t="shared" si="62"/>
        <v>43465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342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9">
        <f t="shared" si="62"/>
        <v>43465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9">
        <f t="shared" si="62"/>
        <v>43465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92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9">
        <f t="shared" si="62"/>
        <v>43465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250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9">
        <f t="shared" si="62"/>
        <v>43465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251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9">
        <f t="shared" si="62"/>
        <v>43465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373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9">
        <f t="shared" si="62"/>
        <v>43465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30479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9">
        <f t="shared" si="62"/>
        <v>43465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104760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9">
        <f t="shared" si="62"/>
        <v>43465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9">
        <f t="shared" si="62"/>
        <v>43465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9">
        <f t="shared" si="62"/>
        <v>43465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9">
        <f t="shared" si="62"/>
        <v>43465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9">
        <f t="shared" si="62"/>
        <v>43465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9">
        <f t="shared" si="62"/>
        <v>43465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9">
        <f t="shared" si="62"/>
        <v>43465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9">
        <f t="shared" si="62"/>
        <v>43465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9">
        <f t="shared" si="62"/>
        <v>43465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9">
        <f t="shared" si="62"/>
        <v>43465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9">
        <f t="shared" si="62"/>
        <v>43465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9">
        <f t="shared" si="62"/>
        <v>43465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9">
        <f t="shared" si="62"/>
        <v>43465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9">
        <f t="shared" si="62"/>
        <v>43465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9">
        <f t="shared" si="62"/>
        <v>43465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9">
        <f t="shared" si="62"/>
        <v>43465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9">
        <f t="shared" si="62"/>
        <v>43465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3436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9">
        <f t="shared" si="62"/>
        <v>43465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1482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9">
        <f t="shared" si="62"/>
        <v>43465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1909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9">
        <f t="shared" si="62"/>
        <v>43465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45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9">
        <f t="shared" si="62"/>
        <v>43465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9228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9">
        <f t="shared" si="62"/>
        <v>43465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9228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9">
        <f t="shared" si="62"/>
        <v>43465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9">
        <f t="shared" si="62"/>
        <v>43465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9">
        <f t="shared" si="62"/>
        <v>43465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9">
        <f t="shared" si="62"/>
        <v>43465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273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9">
        <f t="shared" si="62"/>
        <v>43465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9">
        <f t="shared" si="62"/>
        <v>43465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9">
        <f t="shared" si="62"/>
        <v>43465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9">
        <f t="shared" si="62"/>
        <v>43465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273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9">
        <f t="shared" si="62"/>
        <v>43465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17169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9">
        <f t="shared" si="62"/>
        <v>43465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9">
        <f t="shared" si="62"/>
        <v>43465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7288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9">
        <f t="shared" si="62"/>
        <v>43465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8091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9">
        <f t="shared" si="62"/>
        <v>43465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1197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9">
        <f t="shared" si="62"/>
        <v>43465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342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9">
        <f t="shared" si="62"/>
        <v>43465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9">
        <f t="shared" si="62"/>
        <v>43465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92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9">
        <f t="shared" si="62"/>
        <v>43465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250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9">
        <f t="shared" si="62"/>
        <v>43465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251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9">
        <f t="shared" si="62"/>
        <v>43465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373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9">
        <f t="shared" si="62"/>
        <v>43465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30479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9">
        <f t="shared" si="62"/>
        <v>43465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30479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9">
        <f t="shared" si="62"/>
        <v>43465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9">
        <f t="shared" si="62"/>
        <v>43465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9">
        <f t="shared" si="62"/>
        <v>43465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9">
        <f t="shared" si="62"/>
        <v>43465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9">
        <f t="shared" si="62"/>
        <v>43465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55952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9">
        <f t="shared" si="62"/>
        <v>43465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55952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9">
        <f t="shared" si="62"/>
        <v>43465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9">
        <f t="shared" si="62"/>
        <v>43465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9">
        <f t="shared" si="62"/>
        <v>43465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9">
        <f t="shared" si="62"/>
        <v>43465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9">
        <f aca="true" t="shared" si="65" ref="C1104:C1167">endDate</f>
        <v>43465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9">
        <f t="shared" si="65"/>
        <v>43465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9">
        <f t="shared" si="65"/>
        <v>43465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688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9">
        <f t="shared" si="65"/>
        <v>43465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688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9">
        <f t="shared" si="65"/>
        <v>43465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56640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9">
        <f t="shared" si="65"/>
        <v>43465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17641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9">
        <f t="shared" si="65"/>
        <v>43465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9">
        <f t="shared" si="65"/>
        <v>43465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9">
        <f t="shared" si="65"/>
        <v>43465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9">
        <f t="shared" si="65"/>
        <v>43465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9">
        <f t="shared" si="65"/>
        <v>43465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9">
        <f t="shared" si="65"/>
        <v>43465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9">
        <f t="shared" si="65"/>
        <v>43465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9">
        <f t="shared" si="65"/>
        <v>43465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9">
        <f t="shared" si="65"/>
        <v>43465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9">
        <f t="shared" si="65"/>
        <v>43465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9">
        <f t="shared" si="65"/>
        <v>43465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9">
        <f t="shared" si="65"/>
        <v>43465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9">
        <f t="shared" si="65"/>
        <v>43465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9">
        <f t="shared" si="65"/>
        <v>43465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9">
        <f t="shared" si="65"/>
        <v>43465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9">
        <f t="shared" si="65"/>
        <v>43465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9">
        <f t="shared" si="65"/>
        <v>43465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9">
        <f t="shared" si="65"/>
        <v>43465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9">
        <f t="shared" si="65"/>
        <v>43465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9">
        <f t="shared" si="65"/>
        <v>43465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9">
        <f t="shared" si="65"/>
        <v>43465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9">
        <f t="shared" si="65"/>
        <v>43465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9">
        <f t="shared" si="65"/>
        <v>43465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9">
        <f t="shared" si="65"/>
        <v>43465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9">
        <f t="shared" si="65"/>
        <v>43465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9">
        <f t="shared" si="65"/>
        <v>43465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9">
        <f t="shared" si="65"/>
        <v>43465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74281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9">
        <f t="shared" si="65"/>
        <v>43465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9">
        <f t="shared" si="65"/>
        <v>43465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9">
        <f t="shared" si="65"/>
        <v>43465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9">
        <f t="shared" si="65"/>
        <v>43465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9">
        <f t="shared" si="65"/>
        <v>43465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9">
        <f t="shared" si="65"/>
        <v>43465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9">
        <f t="shared" si="65"/>
        <v>43465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9">
        <f t="shared" si="65"/>
        <v>43465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9">
        <f t="shared" si="65"/>
        <v>43465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9">
        <f t="shared" si="65"/>
        <v>43465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9">
        <f t="shared" si="65"/>
        <v>43465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9">
        <f t="shared" si="65"/>
        <v>43465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9">
        <f t="shared" si="65"/>
        <v>43465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9">
        <f t="shared" si="65"/>
        <v>43465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9">
        <f t="shared" si="65"/>
        <v>43465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9">
        <f t="shared" si="65"/>
        <v>43465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9">
        <f t="shared" si="65"/>
        <v>43465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9">
        <f t="shared" si="65"/>
        <v>43465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9">
        <f t="shared" si="65"/>
        <v>43465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9">
        <f t="shared" si="65"/>
        <v>43465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9">
        <f t="shared" si="65"/>
        <v>43465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9">
        <f t="shared" si="65"/>
        <v>43465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9">
        <f t="shared" si="65"/>
        <v>43465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9">
        <f t="shared" si="65"/>
        <v>43465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9">
        <f t="shared" si="65"/>
        <v>43465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9">
        <f t="shared" si="65"/>
        <v>43465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9">
        <f t="shared" si="65"/>
        <v>43465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9">
        <f t="shared" si="65"/>
        <v>43465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9">
        <f t="shared" si="65"/>
        <v>43465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9">
        <f t="shared" si="65"/>
        <v>43465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9">
        <f t="shared" si="65"/>
        <v>43465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9">
        <f aca="true" t="shared" si="68" ref="C1168:C1195">endDate</f>
        <v>43465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9">
        <f t="shared" si="68"/>
        <v>43465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9">
        <f t="shared" si="68"/>
        <v>43465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9">
        <f t="shared" si="68"/>
        <v>43465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9">
        <f t="shared" si="68"/>
        <v>43465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9">
        <f t="shared" si="68"/>
        <v>43465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9">
        <f t="shared" si="68"/>
        <v>43465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9">
        <f t="shared" si="68"/>
        <v>43465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9">
        <f t="shared" si="68"/>
        <v>43465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9">
        <f t="shared" si="68"/>
        <v>43465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9">
        <f t="shared" si="68"/>
        <v>43465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9">
        <f t="shared" si="68"/>
        <v>43465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9">
        <f t="shared" si="68"/>
        <v>43465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9">
        <f t="shared" si="68"/>
        <v>43465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9">
        <f t="shared" si="68"/>
        <v>43465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9">
        <f t="shared" si="68"/>
        <v>43465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9">
        <f t="shared" si="68"/>
        <v>43465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9">
        <f t="shared" si="68"/>
        <v>43465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9">
        <f t="shared" si="68"/>
        <v>43465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9">
        <f t="shared" si="68"/>
        <v>43465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9">
        <f t="shared" si="68"/>
        <v>43465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9">
        <f t="shared" si="68"/>
        <v>43465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9">
        <f t="shared" si="68"/>
        <v>43465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9">
        <f t="shared" si="68"/>
        <v>43465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9">
        <f t="shared" si="68"/>
        <v>43465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9">
        <f t="shared" si="68"/>
        <v>43465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9">
        <f t="shared" si="68"/>
        <v>43465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9">
        <f t="shared" si="68"/>
        <v>43465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9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6">
        <f>'Справка 8'!C13</f>
        <v>56554316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9">
        <f t="shared" si="71"/>
        <v>43465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9">
        <f t="shared" si="71"/>
        <v>43465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9">
        <f t="shared" si="71"/>
        <v>43465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9">
        <f t="shared" si="71"/>
        <v>43465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9">
        <f t="shared" si="71"/>
        <v>43465</v>
      </c>
      <c r="D1202" s="105" t="s">
        <v>770</v>
      </c>
      <c r="E1202" s="105">
        <v>1</v>
      </c>
      <c r="F1202" s="105" t="s">
        <v>761</v>
      </c>
      <c r="H1202" s="496">
        <f>'Справка 8'!C18</f>
        <v>56554316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9">
        <f t="shared" si="71"/>
        <v>43465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9">
        <f t="shared" si="71"/>
        <v>43465</v>
      </c>
      <c r="D1204" s="105" t="s">
        <v>774</v>
      </c>
      <c r="E1204" s="105">
        <v>1</v>
      </c>
      <c r="F1204" s="105" t="s">
        <v>773</v>
      </c>
      <c r="H1204" s="496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9">
        <f t="shared" si="71"/>
        <v>43465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9">
        <f t="shared" si="71"/>
        <v>43465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9">
        <f t="shared" si="71"/>
        <v>43465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9">
        <f t="shared" si="71"/>
        <v>43465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9">
        <f t="shared" si="71"/>
        <v>43465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9">
        <f t="shared" si="71"/>
        <v>43465</v>
      </c>
      <c r="D1210" s="105" t="s">
        <v>786</v>
      </c>
      <c r="E1210" s="105">
        <v>1</v>
      </c>
      <c r="F1210" s="105" t="s">
        <v>771</v>
      </c>
      <c r="H1210" s="496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9">
        <f t="shared" si="71"/>
        <v>43465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9">
        <f t="shared" si="71"/>
        <v>43465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9">
        <f t="shared" si="71"/>
        <v>43465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9">
        <f t="shared" si="71"/>
        <v>43465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9">
        <f t="shared" si="71"/>
        <v>43465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9">
        <f t="shared" si="71"/>
        <v>43465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9">
        <f t="shared" si="71"/>
        <v>43465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9">
        <f t="shared" si="71"/>
        <v>43465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9">
        <f t="shared" si="71"/>
        <v>43465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9">
        <f t="shared" si="71"/>
        <v>43465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9">
        <f t="shared" si="71"/>
        <v>43465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9">
        <f t="shared" si="71"/>
        <v>43465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9">
        <f t="shared" si="71"/>
        <v>43465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9">
        <f t="shared" si="71"/>
        <v>43465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9">
        <f t="shared" si="71"/>
        <v>43465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9">
        <f t="shared" si="71"/>
        <v>43465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9">
        <f t="shared" si="71"/>
        <v>43465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9">
        <f t="shared" si="71"/>
        <v>43465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9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9">
        <f t="shared" si="74"/>
        <v>43465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9">
        <f t="shared" si="74"/>
        <v>43465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9">
        <f t="shared" si="74"/>
        <v>43465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9">
        <f t="shared" si="74"/>
        <v>43465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9">
        <f t="shared" si="74"/>
        <v>43465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9">
        <f t="shared" si="74"/>
        <v>43465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9">
        <f t="shared" si="74"/>
        <v>43465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9">
        <f t="shared" si="74"/>
        <v>43465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9">
        <f t="shared" si="74"/>
        <v>43465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9">
        <f t="shared" si="74"/>
        <v>43465</v>
      </c>
      <c r="D1239" s="105" t="s">
        <v>763</v>
      </c>
      <c r="E1239" s="105">
        <v>4</v>
      </c>
      <c r="F1239" s="105" t="s">
        <v>762</v>
      </c>
      <c r="H1239" s="496">
        <f>'Справка 8'!F13</f>
        <v>128944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9">
        <f t="shared" si="74"/>
        <v>43465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9">
        <f t="shared" si="74"/>
        <v>43465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9">
        <f t="shared" si="74"/>
        <v>43465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9">
        <f t="shared" si="74"/>
        <v>43465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9">
        <f t="shared" si="74"/>
        <v>43465</v>
      </c>
      <c r="D1244" s="105" t="s">
        <v>770</v>
      </c>
      <c r="E1244" s="105">
        <v>4</v>
      </c>
      <c r="F1244" s="105" t="s">
        <v>761</v>
      </c>
      <c r="H1244" s="496">
        <f>'Справка 8'!F18</f>
        <v>128944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9">
        <f t="shared" si="74"/>
        <v>43465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9">
        <f t="shared" si="74"/>
        <v>43465</v>
      </c>
      <c r="D1246" s="105" t="s">
        <v>774</v>
      </c>
      <c r="E1246" s="105">
        <v>4</v>
      </c>
      <c r="F1246" s="105" t="s">
        <v>773</v>
      </c>
      <c r="H1246" s="496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9">
        <f t="shared" si="74"/>
        <v>43465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9">
        <f t="shared" si="74"/>
        <v>43465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9">
        <f t="shared" si="74"/>
        <v>43465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9">
        <f t="shared" si="74"/>
        <v>43465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9">
        <f t="shared" si="74"/>
        <v>43465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9">
        <f t="shared" si="74"/>
        <v>43465</v>
      </c>
      <c r="D1252" s="105" t="s">
        <v>786</v>
      </c>
      <c r="E1252" s="105">
        <v>4</v>
      </c>
      <c r="F1252" s="105" t="s">
        <v>771</v>
      </c>
      <c r="H1252" s="496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9">
        <f t="shared" si="74"/>
        <v>43465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9">
        <f t="shared" si="74"/>
        <v>43465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9">
        <f t="shared" si="74"/>
        <v>43465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9">
        <f t="shared" si="74"/>
        <v>43465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9">
        <f t="shared" si="74"/>
        <v>43465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9">
        <f t="shared" si="74"/>
        <v>43465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9">
        <f t="shared" si="74"/>
        <v>43465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9">
        <f t="shared" si="74"/>
        <v>43465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9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9">
        <f t="shared" si="77"/>
        <v>43465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9">
        <f t="shared" si="77"/>
        <v>43465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9">
        <f t="shared" si="77"/>
        <v>43465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9">
        <f t="shared" si="77"/>
        <v>43465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9">
        <f t="shared" si="77"/>
        <v>43465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9">
        <f t="shared" si="77"/>
        <v>43465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9">
        <f t="shared" si="77"/>
        <v>43465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9">
        <f t="shared" si="77"/>
        <v>43465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9">
        <f t="shared" si="77"/>
        <v>43465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9">
        <f t="shared" si="77"/>
        <v>43465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9">
        <f t="shared" si="77"/>
        <v>43465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9">
        <f t="shared" si="77"/>
        <v>43465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9">
        <f t="shared" si="77"/>
        <v>43465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9">
        <f t="shared" si="77"/>
        <v>43465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9">
        <f t="shared" si="77"/>
        <v>43465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9">
        <f t="shared" si="77"/>
        <v>43465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9">
        <f t="shared" si="77"/>
        <v>43465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9">
        <f t="shared" si="77"/>
        <v>43465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9">
        <f t="shared" si="77"/>
        <v>43465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9">
        <f t="shared" si="77"/>
        <v>43465</v>
      </c>
      <c r="D1281" s="105" t="s">
        <v>763</v>
      </c>
      <c r="E1281" s="105">
        <v>7</v>
      </c>
      <c r="F1281" s="105" t="s">
        <v>762</v>
      </c>
      <c r="H1281" s="496">
        <f>'Справка 8'!I13</f>
        <v>128944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9">
        <f t="shared" si="77"/>
        <v>43465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9">
        <f t="shared" si="77"/>
        <v>43465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9">
        <f t="shared" si="77"/>
        <v>43465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9">
        <f t="shared" si="77"/>
        <v>43465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9">
        <f t="shared" si="77"/>
        <v>43465</v>
      </c>
      <c r="D1286" s="105" t="s">
        <v>770</v>
      </c>
      <c r="E1286" s="105">
        <v>7</v>
      </c>
      <c r="F1286" s="105" t="s">
        <v>761</v>
      </c>
      <c r="H1286" s="496">
        <f>'Справка 8'!I18</f>
        <v>128944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9">
        <f t="shared" si="77"/>
        <v>43465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9">
        <f t="shared" si="77"/>
        <v>43465</v>
      </c>
      <c r="D1288" s="105" t="s">
        <v>774</v>
      </c>
      <c r="E1288" s="105">
        <v>7</v>
      </c>
      <c r="F1288" s="105" t="s">
        <v>773</v>
      </c>
      <c r="H1288" s="496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9">
        <f t="shared" si="77"/>
        <v>43465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9">
        <f t="shared" si="77"/>
        <v>43465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9">
        <f t="shared" si="77"/>
        <v>43465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9">
        <f t="shared" si="77"/>
        <v>43465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9">
        <f t="shared" si="77"/>
        <v>43465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9">
        <f t="shared" si="77"/>
        <v>43465</v>
      </c>
      <c r="D1294" s="105" t="s">
        <v>786</v>
      </c>
      <c r="E1294" s="105">
        <v>7</v>
      </c>
      <c r="F1294" s="105" t="s">
        <v>771</v>
      </c>
      <c r="H1294" s="496">
        <f>'Справка 8'!I27</f>
        <v>1975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9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6">
        <f>'Справка 5'!C33</f>
        <v>126399.17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9">
        <f t="shared" si="80"/>
        <v>43465</v>
      </c>
      <c r="D1297" s="105" t="s">
        <v>795</v>
      </c>
      <c r="E1297" s="105">
        <v>1</v>
      </c>
      <c r="F1297" s="105" t="s">
        <v>794</v>
      </c>
      <c r="H1297" s="496">
        <f>'Справка 5'!C50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9">
        <f t="shared" si="80"/>
        <v>43465</v>
      </c>
      <c r="D1298" s="105" t="s">
        <v>798</v>
      </c>
      <c r="E1298" s="105">
        <v>1</v>
      </c>
      <c r="F1298" s="105" t="s">
        <v>796</v>
      </c>
      <c r="H1298" s="496">
        <f>'Справка 5'!C67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9">
        <f t="shared" si="80"/>
        <v>43465</v>
      </c>
      <c r="D1299" s="105" t="s">
        <v>800</v>
      </c>
      <c r="E1299" s="105">
        <v>1</v>
      </c>
      <c r="F1299" s="105" t="s">
        <v>799</v>
      </c>
      <c r="H1299" s="496">
        <f>'Справка 5'!C84</f>
        <v>13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9">
        <f t="shared" si="80"/>
        <v>43465</v>
      </c>
      <c r="D1300" s="105" t="s">
        <v>802</v>
      </c>
      <c r="E1300" s="105">
        <v>1</v>
      </c>
      <c r="F1300" s="105" t="s">
        <v>791</v>
      </c>
      <c r="H1300" s="496">
        <f>'Справка 5'!C85</f>
        <v>126645.17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9">
        <f t="shared" si="80"/>
        <v>43465</v>
      </c>
      <c r="D1301" s="105" t="s">
        <v>804</v>
      </c>
      <c r="E1301" s="105">
        <v>1</v>
      </c>
      <c r="F1301" s="105" t="s">
        <v>792</v>
      </c>
      <c r="H1301" s="496">
        <f>'Справка 5'!C103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9">
        <f t="shared" si="80"/>
        <v>43465</v>
      </c>
      <c r="D1302" s="105" t="s">
        <v>805</v>
      </c>
      <c r="E1302" s="105">
        <v>1</v>
      </c>
      <c r="F1302" s="105" t="s">
        <v>794</v>
      </c>
      <c r="H1302" s="496">
        <f>'Справка 5'!C120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9">
        <f t="shared" si="80"/>
        <v>43465</v>
      </c>
      <c r="D1303" s="105" t="s">
        <v>806</v>
      </c>
      <c r="E1303" s="105">
        <v>1</v>
      </c>
      <c r="F1303" s="105" t="s">
        <v>796</v>
      </c>
      <c r="H1303" s="496">
        <f>'Справка 5'!C137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9">
        <f t="shared" si="80"/>
        <v>43465</v>
      </c>
      <c r="D1304" s="105" t="s">
        <v>807</v>
      </c>
      <c r="E1304" s="105">
        <v>1</v>
      </c>
      <c r="F1304" s="105" t="s">
        <v>799</v>
      </c>
      <c r="H1304" s="496">
        <f>'Справка 5'!C154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9">
        <f t="shared" si="80"/>
        <v>43465</v>
      </c>
      <c r="D1305" s="105" t="s">
        <v>809</v>
      </c>
      <c r="E1305" s="105">
        <v>1</v>
      </c>
      <c r="F1305" s="105" t="s">
        <v>803</v>
      </c>
      <c r="H1305" s="496">
        <f>'Справка 5'!C155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9">
        <f t="shared" si="80"/>
        <v>43465</v>
      </c>
      <c r="D1306" s="105" t="s">
        <v>793</v>
      </c>
      <c r="E1306" s="105">
        <v>2</v>
      </c>
      <c r="F1306" s="105" t="s">
        <v>792</v>
      </c>
      <c r="H1306" s="496">
        <f>'Справка 5'!D33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9">
        <f t="shared" si="80"/>
        <v>43465</v>
      </c>
      <c r="D1307" s="105" t="s">
        <v>795</v>
      </c>
      <c r="E1307" s="105">
        <v>2</v>
      </c>
      <c r="F1307" s="105" t="s">
        <v>794</v>
      </c>
      <c r="H1307" s="496">
        <f>'Справка 5'!D50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9">
        <f t="shared" si="80"/>
        <v>43465</v>
      </c>
      <c r="D1308" s="105" t="s">
        <v>798</v>
      </c>
      <c r="E1308" s="105">
        <v>2</v>
      </c>
      <c r="F1308" s="105" t="s">
        <v>796</v>
      </c>
      <c r="H1308" s="496">
        <f>'Справка 5'!D67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9">
        <f t="shared" si="80"/>
        <v>43465</v>
      </c>
      <c r="D1309" s="105" t="s">
        <v>800</v>
      </c>
      <c r="E1309" s="105">
        <v>2</v>
      </c>
      <c r="F1309" s="105" t="s">
        <v>799</v>
      </c>
      <c r="H1309" s="496">
        <f>'Справка 5'!D84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9">
        <f t="shared" si="80"/>
        <v>43465</v>
      </c>
      <c r="D1310" s="105" t="s">
        <v>802</v>
      </c>
      <c r="E1310" s="105">
        <v>2</v>
      </c>
      <c r="F1310" s="105" t="s">
        <v>791</v>
      </c>
      <c r="H1310" s="496">
        <f>'Справка 5'!D85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9">
        <f t="shared" si="80"/>
        <v>43465</v>
      </c>
      <c r="D1311" s="105" t="s">
        <v>804</v>
      </c>
      <c r="E1311" s="105">
        <v>2</v>
      </c>
      <c r="F1311" s="105" t="s">
        <v>792</v>
      </c>
      <c r="H1311" s="496">
        <f>'Справка 5'!D103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9">
        <f t="shared" si="80"/>
        <v>43465</v>
      </c>
      <c r="D1312" s="105" t="s">
        <v>805</v>
      </c>
      <c r="E1312" s="105">
        <v>2</v>
      </c>
      <c r="F1312" s="105" t="s">
        <v>794</v>
      </c>
      <c r="H1312" s="496">
        <f>'Справка 5'!D120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9">
        <f t="shared" si="80"/>
        <v>43465</v>
      </c>
      <c r="D1313" s="105" t="s">
        <v>806</v>
      </c>
      <c r="E1313" s="105">
        <v>2</v>
      </c>
      <c r="F1313" s="105" t="s">
        <v>796</v>
      </c>
      <c r="H1313" s="496">
        <f>'Справка 5'!D137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9">
        <f t="shared" si="80"/>
        <v>43465</v>
      </c>
      <c r="D1314" s="105" t="s">
        <v>807</v>
      </c>
      <c r="E1314" s="105">
        <v>2</v>
      </c>
      <c r="F1314" s="105" t="s">
        <v>799</v>
      </c>
      <c r="H1314" s="496">
        <f>'Справка 5'!D154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9">
        <f t="shared" si="80"/>
        <v>43465</v>
      </c>
      <c r="D1315" s="105" t="s">
        <v>809</v>
      </c>
      <c r="E1315" s="105">
        <v>2</v>
      </c>
      <c r="F1315" s="105" t="s">
        <v>803</v>
      </c>
      <c r="H1315" s="496">
        <f>'Справка 5'!D155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9">
        <f t="shared" si="80"/>
        <v>43465</v>
      </c>
      <c r="D1316" s="105" t="s">
        <v>793</v>
      </c>
      <c r="E1316" s="105">
        <v>3</v>
      </c>
      <c r="F1316" s="105" t="s">
        <v>792</v>
      </c>
      <c r="H1316" s="496">
        <f>'Справка 5'!E33</f>
        <v>36452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9">
        <f t="shared" si="80"/>
        <v>43465</v>
      </c>
      <c r="D1317" s="105" t="s">
        <v>795</v>
      </c>
      <c r="E1317" s="105">
        <v>3</v>
      </c>
      <c r="F1317" s="105" t="s">
        <v>794</v>
      </c>
      <c r="H1317" s="496">
        <f>'Справка 5'!E50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9">
        <f t="shared" si="80"/>
        <v>43465</v>
      </c>
      <c r="D1318" s="105" t="s">
        <v>798</v>
      </c>
      <c r="E1318" s="105">
        <v>3</v>
      </c>
      <c r="F1318" s="105" t="s">
        <v>796</v>
      </c>
      <c r="H1318" s="496">
        <f>'Справка 5'!E67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9">
        <f t="shared" si="80"/>
        <v>43465</v>
      </c>
      <c r="D1319" s="105" t="s">
        <v>800</v>
      </c>
      <c r="E1319" s="105">
        <v>3</v>
      </c>
      <c r="F1319" s="105" t="s">
        <v>799</v>
      </c>
      <c r="H1319" s="496">
        <f>'Справка 5'!E84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9">
        <f t="shared" si="80"/>
        <v>43465</v>
      </c>
      <c r="D1320" s="105" t="s">
        <v>802</v>
      </c>
      <c r="E1320" s="105">
        <v>3</v>
      </c>
      <c r="F1320" s="105" t="s">
        <v>791</v>
      </c>
      <c r="H1320" s="496">
        <f>'Справка 5'!E85</f>
        <v>36452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9">
        <f t="shared" si="80"/>
        <v>43465</v>
      </c>
      <c r="D1321" s="105" t="s">
        <v>804</v>
      </c>
      <c r="E1321" s="105">
        <v>3</v>
      </c>
      <c r="F1321" s="105" t="s">
        <v>792</v>
      </c>
      <c r="H1321" s="496">
        <f>'Справка 5'!E103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9">
        <f t="shared" si="80"/>
        <v>43465</v>
      </c>
      <c r="D1322" s="105" t="s">
        <v>805</v>
      </c>
      <c r="E1322" s="105">
        <v>3</v>
      </c>
      <c r="F1322" s="105" t="s">
        <v>794</v>
      </c>
      <c r="H1322" s="496">
        <f>'Справка 5'!E120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9">
        <f t="shared" si="80"/>
        <v>43465</v>
      </c>
      <c r="D1323" s="105" t="s">
        <v>806</v>
      </c>
      <c r="E1323" s="105">
        <v>3</v>
      </c>
      <c r="F1323" s="105" t="s">
        <v>796</v>
      </c>
      <c r="H1323" s="496">
        <f>'Справка 5'!E137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9">
        <f t="shared" si="80"/>
        <v>43465</v>
      </c>
      <c r="D1324" s="105" t="s">
        <v>807</v>
      </c>
      <c r="E1324" s="105">
        <v>3</v>
      </c>
      <c r="F1324" s="105" t="s">
        <v>799</v>
      </c>
      <c r="H1324" s="496">
        <f>'Справка 5'!E154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9">
        <f t="shared" si="80"/>
        <v>43465</v>
      </c>
      <c r="D1325" s="105" t="s">
        <v>809</v>
      </c>
      <c r="E1325" s="105">
        <v>3</v>
      </c>
      <c r="F1325" s="105" t="s">
        <v>803</v>
      </c>
      <c r="H1325" s="496">
        <f>'Справка 5'!E155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9">
        <f t="shared" si="80"/>
        <v>43465</v>
      </c>
      <c r="D1326" s="105" t="s">
        <v>793</v>
      </c>
      <c r="E1326" s="105">
        <v>4</v>
      </c>
      <c r="F1326" s="105" t="s">
        <v>792</v>
      </c>
      <c r="H1326" s="496">
        <f>'Справка 5'!F33</f>
        <v>84279.17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9">
        <f t="shared" si="80"/>
        <v>43465</v>
      </c>
      <c r="D1327" s="105" t="s">
        <v>795</v>
      </c>
      <c r="E1327" s="105">
        <v>4</v>
      </c>
      <c r="F1327" s="105" t="s">
        <v>794</v>
      </c>
      <c r="H1327" s="496">
        <f>'Справка 5'!F50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9">
        <f t="shared" si="80"/>
        <v>43465</v>
      </c>
      <c r="D1328" s="105" t="s">
        <v>798</v>
      </c>
      <c r="E1328" s="105">
        <v>4</v>
      </c>
      <c r="F1328" s="105" t="s">
        <v>796</v>
      </c>
      <c r="H1328" s="496">
        <f>'Справка 5'!F67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9">
        <f t="shared" si="80"/>
        <v>43465</v>
      </c>
      <c r="D1329" s="105" t="s">
        <v>800</v>
      </c>
      <c r="E1329" s="105">
        <v>4</v>
      </c>
      <c r="F1329" s="105" t="s">
        <v>799</v>
      </c>
      <c r="H1329" s="496">
        <f>'Справка 5'!F84</f>
        <v>13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9">
        <f t="shared" si="80"/>
        <v>43465</v>
      </c>
      <c r="D1330" s="105" t="s">
        <v>802</v>
      </c>
      <c r="E1330" s="105">
        <v>4</v>
      </c>
      <c r="F1330" s="105" t="s">
        <v>791</v>
      </c>
      <c r="H1330" s="496">
        <f>'Справка 5'!F85</f>
        <v>84525.17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9">
        <f t="shared" si="80"/>
        <v>43465</v>
      </c>
      <c r="D1331" s="105" t="s">
        <v>804</v>
      </c>
      <c r="E1331" s="105">
        <v>4</v>
      </c>
      <c r="F1331" s="105" t="s">
        <v>792</v>
      </c>
      <c r="H1331" s="496">
        <f>'Справка 5'!F103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9">
        <f t="shared" si="80"/>
        <v>43465</v>
      </c>
      <c r="D1332" s="105" t="s">
        <v>805</v>
      </c>
      <c r="E1332" s="105">
        <v>4</v>
      </c>
      <c r="F1332" s="105" t="s">
        <v>794</v>
      </c>
      <c r="H1332" s="496">
        <f>'Справка 5'!F120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9">
        <f t="shared" si="80"/>
        <v>43465</v>
      </c>
      <c r="D1333" s="105" t="s">
        <v>806</v>
      </c>
      <c r="E1333" s="105">
        <v>4</v>
      </c>
      <c r="F1333" s="105" t="s">
        <v>796</v>
      </c>
      <c r="H1333" s="496">
        <f>'Справка 5'!F137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9">
        <f t="shared" si="80"/>
        <v>43465</v>
      </c>
      <c r="D1334" s="105" t="s">
        <v>807</v>
      </c>
      <c r="E1334" s="105">
        <v>4</v>
      </c>
      <c r="F1334" s="105" t="s">
        <v>799</v>
      </c>
      <c r="H1334" s="496">
        <f>'Справка 5'!F154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9">
        <f t="shared" si="80"/>
        <v>43465</v>
      </c>
      <c r="D1335" s="105" t="s">
        <v>809</v>
      </c>
      <c r="E1335" s="105">
        <v>4</v>
      </c>
      <c r="F1335" s="105" t="s">
        <v>803</v>
      </c>
      <c r="H1335" s="496">
        <f>'Справка 5'!F155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H66" sqref="H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26272</v>
      </c>
      <c r="D12" s="197">
        <v>26272</v>
      </c>
      <c r="E12" s="89" t="s">
        <v>25</v>
      </c>
      <c r="F12" s="93" t="s">
        <v>26</v>
      </c>
      <c r="G12" s="197">
        <v>4273</v>
      </c>
      <c r="H12" s="196">
        <v>4273</v>
      </c>
    </row>
    <row r="13" spans="1:8" ht="15.75">
      <c r="A13" s="89" t="s">
        <v>27</v>
      </c>
      <c r="B13" s="91" t="s">
        <v>28</v>
      </c>
      <c r="C13" s="197">
        <v>295397</v>
      </c>
      <c r="D13" s="197">
        <v>289908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52086</v>
      </c>
      <c r="D15" s="197">
        <v>47613</v>
      </c>
      <c r="E15" s="200" t="s">
        <v>36</v>
      </c>
      <c r="F15" s="93" t="s">
        <v>37</v>
      </c>
      <c r="G15" s="197">
        <v>-1975</v>
      </c>
      <c r="H15" s="196">
        <v>-1975</v>
      </c>
    </row>
    <row r="16" spans="1:8" ht="15.75">
      <c r="A16" s="89" t="s">
        <v>38</v>
      </c>
      <c r="B16" s="91" t="s">
        <v>39</v>
      </c>
      <c r="C16" s="197">
        <v>6443</v>
      </c>
      <c r="D16" s="197">
        <v>1737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12419</v>
      </c>
      <c r="D17" s="197">
        <v>10075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7117</v>
      </c>
      <c r="D18" s="197">
        <v>8910</v>
      </c>
      <c r="E18" s="479" t="s">
        <v>47</v>
      </c>
      <c r="F18" s="478" t="s">
        <v>48</v>
      </c>
      <c r="G18" s="607">
        <f>G12+G15+G16+G17</f>
        <v>2298</v>
      </c>
      <c r="H18" s="608">
        <f>H12+H15+H16+H17</f>
        <v>2298</v>
      </c>
    </row>
    <row r="19" spans="1:8" ht="15.75">
      <c r="A19" s="89" t="s">
        <v>49</v>
      </c>
      <c r="B19" s="91" t="s">
        <v>50</v>
      </c>
      <c r="C19" s="197">
        <v>554</v>
      </c>
      <c r="D19" s="197">
        <v>579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400288</v>
      </c>
      <c r="D20" s="596">
        <f>SUM(D12:D19)</f>
        <v>385094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>
        <v>36241</v>
      </c>
      <c r="D21" s="474">
        <v>36254</v>
      </c>
      <c r="E21" s="89" t="s">
        <v>58</v>
      </c>
      <c r="F21" s="93" t="s">
        <v>59</v>
      </c>
      <c r="G21" s="197">
        <v>101976</v>
      </c>
      <c r="H21" s="197">
        <v>102487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227296</v>
      </c>
      <c r="H22" s="612">
        <f>SUM(H23:H25)</f>
        <v>227204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100</v>
      </c>
      <c r="D25" s="197">
        <v>169</v>
      </c>
      <c r="E25" s="89" t="s">
        <v>73</v>
      </c>
      <c r="F25" s="93" t="s">
        <v>74</v>
      </c>
      <c r="G25" s="197">
        <v>226869</v>
      </c>
      <c r="H25" s="197">
        <v>226777</v>
      </c>
    </row>
    <row r="26" spans="1:13" ht="15.75">
      <c r="A26" s="89" t="s">
        <v>75</v>
      </c>
      <c r="B26" s="91" t="s">
        <v>76</v>
      </c>
      <c r="C26" s="197"/>
      <c r="D26" s="197"/>
      <c r="E26" s="482" t="s">
        <v>77</v>
      </c>
      <c r="F26" s="95" t="s">
        <v>78</v>
      </c>
      <c r="G26" s="595">
        <f>G20+G21+G22</f>
        <v>329272</v>
      </c>
      <c r="H26" s="596">
        <f>H20+H21+H22</f>
        <v>329691</v>
      </c>
      <c r="M26" s="98"/>
    </row>
    <row r="27" spans="1:8" ht="15.75">
      <c r="A27" s="89" t="s">
        <v>79</v>
      </c>
      <c r="B27" s="91" t="s">
        <v>80</v>
      </c>
      <c r="C27" s="197">
        <v>873</v>
      </c>
      <c r="D27" s="197">
        <v>594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973</v>
      </c>
      <c r="D28" s="596">
        <f>SUM(D24:D27)</f>
        <v>763</v>
      </c>
      <c r="E28" s="202" t="s">
        <v>84</v>
      </c>
      <c r="F28" s="93" t="s">
        <v>85</v>
      </c>
      <c r="G28" s="593">
        <f>SUM(G29:G31)</f>
        <v>129317</v>
      </c>
      <c r="H28" s="594">
        <f>SUM(H29:H31)</f>
        <v>116887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129317</v>
      </c>
      <c r="H29" s="197">
        <v>116887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10829</v>
      </c>
      <c r="H32" s="197">
        <v>18038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140146</v>
      </c>
      <c r="H34" s="596">
        <f>H28+H32+H33</f>
        <v>134925</v>
      </c>
    </row>
    <row r="35" spans="1:8" ht="15.75">
      <c r="A35" s="89" t="s">
        <v>106</v>
      </c>
      <c r="B35" s="94" t="s">
        <v>107</v>
      </c>
      <c r="C35" s="593">
        <f>SUM(C36:C39)</f>
        <v>128944</v>
      </c>
      <c r="D35" s="594">
        <f>SUM(D36:D39)</f>
        <v>129788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128698</v>
      </c>
      <c r="D36" s="197">
        <v>129544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471716</v>
      </c>
      <c r="H37" s="598">
        <f>H26+H18+H34</f>
        <v>466914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13</v>
      </c>
      <c r="D39" s="197">
        <v>11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51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>
        <v>51</v>
      </c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698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55952</v>
      </c>
      <c r="H45" s="197">
        <v>49190</v>
      </c>
    </row>
    <row r="46" spans="1:13" ht="15.75">
      <c r="A46" s="471" t="s">
        <v>137</v>
      </c>
      <c r="B46" s="96" t="s">
        <v>138</v>
      </c>
      <c r="C46" s="595">
        <f>C35+C40+C45</f>
        <v>128944</v>
      </c>
      <c r="D46" s="596">
        <f>D35+D40+D45</f>
        <v>129839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2695</v>
      </c>
      <c r="D48" s="197">
        <v>4342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688</v>
      </c>
      <c r="H49" s="197">
        <v>919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3">
        <f>SUM(G44:G49)</f>
        <v>56640</v>
      </c>
      <c r="H50" s="594">
        <f>SUM(H44:H49)</f>
        <v>50109</v>
      </c>
    </row>
    <row r="51" spans="1:8" ht="15.75">
      <c r="A51" s="89" t="s">
        <v>79</v>
      </c>
      <c r="B51" s="91" t="s">
        <v>155</v>
      </c>
      <c r="C51" s="197">
        <v>1362</v>
      </c>
      <c r="D51" s="197">
        <v>2615</v>
      </c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4057</v>
      </c>
      <c r="D52" s="596">
        <f>SUM(D48:D51)</f>
        <v>6957</v>
      </c>
      <c r="E52" s="201" t="s">
        <v>158</v>
      </c>
      <c r="F52" s="95" t="s">
        <v>159</v>
      </c>
      <c r="G52" s="197">
        <v>2498</v>
      </c>
      <c r="H52" s="197">
        <v>2787</v>
      </c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17641</v>
      </c>
      <c r="H54" s="197">
        <v>17641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>
        <v>736</v>
      </c>
      <c r="H55" s="197">
        <v>1018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570503</v>
      </c>
      <c r="D56" s="600">
        <f>D20+D21+D22+D28+D33+D46+D52+D54+D55</f>
        <v>558907</v>
      </c>
      <c r="E56" s="100" t="s">
        <v>850</v>
      </c>
      <c r="F56" s="99" t="s">
        <v>172</v>
      </c>
      <c r="G56" s="597">
        <f>G50+G52+G53+G54+G55</f>
        <v>77515</v>
      </c>
      <c r="H56" s="598">
        <f>H50+H52+H53+H54+H55</f>
        <v>71555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2226</v>
      </c>
      <c r="D59" s="197">
        <v>2365</v>
      </c>
      <c r="E59" s="201" t="s">
        <v>180</v>
      </c>
      <c r="F59" s="484" t="s">
        <v>181</v>
      </c>
      <c r="G59" s="197">
        <v>9228</v>
      </c>
      <c r="H59" s="197">
        <v>8006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273</v>
      </c>
      <c r="H60" s="197">
        <v>258</v>
      </c>
      <c r="M60" s="98"/>
    </row>
    <row r="61" spans="1:8" ht="15.75">
      <c r="A61" s="89" t="s">
        <v>182</v>
      </c>
      <c r="B61" s="91" t="s">
        <v>183</v>
      </c>
      <c r="C61" s="197">
        <v>956</v>
      </c>
      <c r="D61" s="197">
        <v>909</v>
      </c>
      <c r="E61" s="200" t="s">
        <v>188</v>
      </c>
      <c r="F61" s="93" t="s">
        <v>189</v>
      </c>
      <c r="G61" s="593">
        <f>SUM(G62:G68)</f>
        <v>18696</v>
      </c>
      <c r="H61" s="594">
        <f>SUM(H62:H68)</f>
        <v>23180</v>
      </c>
    </row>
    <row r="62" spans="1:13" ht="15.75">
      <c r="A62" s="89" t="s">
        <v>186</v>
      </c>
      <c r="B62" s="94" t="s">
        <v>187</v>
      </c>
      <c r="C62" s="197">
        <v>265</v>
      </c>
      <c r="D62" s="197">
        <v>153</v>
      </c>
      <c r="E62" s="200" t="s">
        <v>192</v>
      </c>
      <c r="F62" s="93" t="s">
        <v>193</v>
      </c>
      <c r="G62" s="197">
        <v>1527</v>
      </c>
      <c r="H62" s="197">
        <v>2328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697"/>
      <c r="E64" s="89" t="s">
        <v>199</v>
      </c>
      <c r="F64" s="93" t="s">
        <v>200</v>
      </c>
      <c r="G64" s="197">
        <v>7288</v>
      </c>
      <c r="H64" s="197">
        <v>11761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3447</v>
      </c>
      <c r="D65" s="596">
        <f>SUM(D59:D64)</f>
        <v>3427</v>
      </c>
      <c r="E65" s="89" t="s">
        <v>201</v>
      </c>
      <c r="F65" s="93" t="s">
        <v>202</v>
      </c>
      <c r="G65" s="197">
        <v>8091</v>
      </c>
      <c r="H65" s="197">
        <v>7119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1197</v>
      </c>
      <c r="H66" s="197">
        <v>1165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251</v>
      </c>
      <c r="H67" s="197">
        <v>401</v>
      </c>
    </row>
    <row r="68" spans="1:8" ht="15.75">
      <c r="A68" s="89" t="s">
        <v>206</v>
      </c>
      <c r="B68" s="91" t="s">
        <v>207</v>
      </c>
      <c r="C68" s="197">
        <v>1259</v>
      </c>
      <c r="D68" s="197">
        <v>5712</v>
      </c>
      <c r="E68" s="89" t="s">
        <v>212</v>
      </c>
      <c r="F68" s="93" t="s">
        <v>213</v>
      </c>
      <c r="G68" s="197">
        <v>342</v>
      </c>
      <c r="H68" s="197">
        <v>406</v>
      </c>
    </row>
    <row r="69" spans="1:8" ht="15.75">
      <c r="A69" s="89" t="s">
        <v>210</v>
      </c>
      <c r="B69" s="91" t="s">
        <v>211</v>
      </c>
      <c r="C69" s="197">
        <v>463</v>
      </c>
      <c r="D69" s="197">
        <v>370</v>
      </c>
      <c r="E69" s="201" t="s">
        <v>79</v>
      </c>
      <c r="F69" s="93" t="s">
        <v>216</v>
      </c>
      <c r="G69" s="197">
        <v>2282</v>
      </c>
      <c r="H69" s="197">
        <v>1825</v>
      </c>
    </row>
    <row r="70" spans="1:8" ht="15.75">
      <c r="A70" s="89" t="s">
        <v>214</v>
      </c>
      <c r="B70" s="91" t="s">
        <v>215</v>
      </c>
      <c r="C70" s="197">
        <v>663</v>
      </c>
      <c r="D70" s="197">
        <f>491+68</f>
        <v>559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30479</v>
      </c>
      <c r="H71" s="596">
        <f>H59+H60+H61+H69+H70</f>
        <v>33269</v>
      </c>
    </row>
    <row r="72" spans="1:8" ht="15.75">
      <c r="A72" s="89" t="s">
        <v>221</v>
      </c>
      <c r="B72" s="91" t="s">
        <v>222</v>
      </c>
      <c r="C72" s="197">
        <v>105</v>
      </c>
      <c r="D72" s="197">
        <v>135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7">
        <f>225+98</f>
        <v>323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1597</v>
      </c>
      <c r="D75" s="197">
        <v>199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4087</v>
      </c>
      <c r="D76" s="596">
        <f>SUM(D68:D75)</f>
        <v>7298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>
        <v>24</v>
      </c>
      <c r="H77" s="477">
        <v>63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53</v>
      </c>
      <c r="D79" s="594">
        <f>SUM(D80:D82)</f>
        <v>54</v>
      </c>
      <c r="E79" s="205" t="s">
        <v>849</v>
      </c>
      <c r="F79" s="99" t="s">
        <v>241</v>
      </c>
      <c r="G79" s="597">
        <f>G71+G73+G75+G77</f>
        <v>30503</v>
      </c>
      <c r="H79" s="598">
        <f>H71+H73+H75+H77</f>
        <v>33332</v>
      </c>
    </row>
    <row r="80" spans="1:8" ht="15.75">
      <c r="A80" s="89" t="s">
        <v>239</v>
      </c>
      <c r="B80" s="91" t="s">
        <v>240</v>
      </c>
      <c r="C80" s="197">
        <v>53</v>
      </c>
      <c r="D80" s="196">
        <v>54</v>
      </c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697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53</v>
      </c>
      <c r="D85" s="596">
        <f>D84+D83+D79</f>
        <v>54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52</v>
      </c>
      <c r="D88" s="197">
        <v>34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1475</v>
      </c>
      <c r="D89" s="197">
        <v>1961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117</v>
      </c>
      <c r="D90" s="197">
        <v>120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1644</v>
      </c>
      <c r="D92" s="596">
        <f>SUM(D88:D91)</f>
        <v>2115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9231</v>
      </c>
      <c r="D94" s="600">
        <f>D65+D76+D85+D92+D93</f>
        <v>12894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579734</v>
      </c>
      <c r="D95" s="602">
        <f>D94+D56</f>
        <v>571801</v>
      </c>
      <c r="E95" s="229" t="s">
        <v>942</v>
      </c>
      <c r="F95" s="487" t="s">
        <v>268</v>
      </c>
      <c r="G95" s="601">
        <f>G37+G40+G56+G79</f>
        <v>579734</v>
      </c>
      <c r="H95" s="602">
        <f>H37+H40+H56+H79</f>
        <v>571801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977</v>
      </c>
      <c r="B98" s="709">
        <f>pdeReportingDate</f>
        <v>43494</v>
      </c>
      <c r="C98" s="709"/>
      <c r="D98" s="709"/>
      <c r="E98" s="709"/>
      <c r="F98" s="709"/>
      <c r="G98" s="709"/>
      <c r="H98" s="709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0" t="str">
        <f>authorName</f>
        <v>Здравка Тодорова Иванова</v>
      </c>
      <c r="C100" s="710"/>
      <c r="D100" s="710"/>
      <c r="E100" s="710"/>
      <c r="F100" s="710"/>
      <c r="G100" s="710"/>
      <c r="H100" s="710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2"/>
      <c r="B103" s="708" t="s">
        <v>991</v>
      </c>
      <c r="C103" s="708"/>
      <c r="D103" s="708"/>
      <c r="E103" s="708"/>
      <c r="M103" s="98"/>
    </row>
    <row r="104" spans="1:5" ht="21.75" customHeight="1">
      <c r="A104" s="692"/>
      <c r="B104" s="708" t="s">
        <v>979</v>
      </c>
      <c r="C104" s="708"/>
      <c r="D104" s="708"/>
      <c r="E104" s="708"/>
    </row>
    <row r="105" spans="1:13" ht="21.75" customHeight="1">
      <c r="A105" s="692"/>
      <c r="B105" s="708" t="s">
        <v>979</v>
      </c>
      <c r="C105" s="708"/>
      <c r="D105" s="708"/>
      <c r="E105" s="708"/>
      <c r="M105" s="98"/>
    </row>
    <row r="106" spans="1:5" ht="21.75" customHeight="1">
      <c r="A106" s="692"/>
      <c r="B106" s="708" t="s">
        <v>979</v>
      </c>
      <c r="C106" s="708"/>
      <c r="D106" s="708"/>
      <c r="E106" s="708"/>
    </row>
    <row r="107" spans="1:13" ht="21.75" customHeight="1">
      <c r="A107" s="692"/>
      <c r="B107" s="708"/>
      <c r="C107" s="708"/>
      <c r="D107" s="708"/>
      <c r="E107" s="708"/>
      <c r="M107" s="98"/>
    </row>
    <row r="108" spans="1:5" ht="21.75" customHeight="1">
      <c r="A108" s="692"/>
      <c r="B108" s="708"/>
      <c r="C108" s="708"/>
      <c r="D108" s="708"/>
      <c r="E108" s="708"/>
    </row>
    <row r="109" spans="1:13" ht="21.75" customHeight="1">
      <c r="A109" s="692"/>
      <c r="B109" s="708"/>
      <c r="C109" s="708"/>
      <c r="D109" s="708"/>
      <c r="E109" s="708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16" sqref="C16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11006</v>
      </c>
      <c r="D12" s="314">
        <v>13088</v>
      </c>
      <c r="E12" s="194" t="s">
        <v>277</v>
      </c>
      <c r="F12" s="240" t="s">
        <v>278</v>
      </c>
      <c r="G12" s="314">
        <v>1</v>
      </c>
      <c r="H12" s="314">
        <v>1</v>
      </c>
    </row>
    <row r="13" spans="1:8" ht="15.75">
      <c r="A13" s="194" t="s">
        <v>279</v>
      </c>
      <c r="B13" s="190" t="s">
        <v>280</v>
      </c>
      <c r="C13" s="314">
        <v>17913</v>
      </c>
      <c r="D13" s="314">
        <v>17214</v>
      </c>
      <c r="E13" s="194" t="s">
        <v>281</v>
      </c>
      <c r="F13" s="240" t="s">
        <v>282</v>
      </c>
      <c r="G13" s="314">
        <v>52096</v>
      </c>
      <c r="H13" s="314">
        <v>47021</v>
      </c>
    </row>
    <row r="14" spans="1:8" ht="15.75">
      <c r="A14" s="194" t="s">
        <v>283</v>
      </c>
      <c r="B14" s="190" t="s">
        <v>284</v>
      </c>
      <c r="C14" s="314">
        <v>17001</v>
      </c>
      <c r="D14" s="314">
        <v>12469</v>
      </c>
      <c r="E14" s="245" t="s">
        <v>285</v>
      </c>
      <c r="F14" s="240" t="s">
        <v>286</v>
      </c>
      <c r="G14" s="314">
        <v>41596</v>
      </c>
      <c r="H14" s="314">
        <v>36585</v>
      </c>
    </row>
    <row r="15" spans="1:8" ht="15.75">
      <c r="A15" s="194" t="s">
        <v>287</v>
      </c>
      <c r="B15" s="190" t="s">
        <v>288</v>
      </c>
      <c r="C15" s="314">
        <v>22824</v>
      </c>
      <c r="D15" s="314">
        <v>20055</v>
      </c>
      <c r="E15" s="245" t="s">
        <v>79</v>
      </c>
      <c r="F15" s="240" t="s">
        <v>289</v>
      </c>
      <c r="G15" s="314">
        <v>6341</v>
      </c>
      <c r="H15" s="314">
        <v>6701</v>
      </c>
    </row>
    <row r="16" spans="1:8" ht="15.75">
      <c r="A16" s="194" t="s">
        <v>290</v>
      </c>
      <c r="B16" s="190" t="s">
        <v>291</v>
      </c>
      <c r="C16" s="314">
        <v>4048</v>
      </c>
      <c r="D16" s="314">
        <v>3892</v>
      </c>
      <c r="E16" s="236" t="s">
        <v>52</v>
      </c>
      <c r="F16" s="264" t="s">
        <v>292</v>
      </c>
      <c r="G16" s="626">
        <f>SUM(G12:G15)</f>
        <v>100034</v>
      </c>
      <c r="H16" s="627">
        <f>SUM(H13:H15)</f>
        <v>90307</v>
      </c>
    </row>
    <row r="17" spans="1:8" ht="31.5">
      <c r="A17" s="194" t="s">
        <v>293</v>
      </c>
      <c r="B17" s="190" t="s">
        <v>294</v>
      </c>
      <c r="C17" s="314">
        <v>15681</v>
      </c>
      <c r="D17" s="314">
        <v>15857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-112</v>
      </c>
      <c r="D18" s="314">
        <v>-19</v>
      </c>
      <c r="E18" s="234" t="s">
        <v>297</v>
      </c>
      <c r="F18" s="238" t="s">
        <v>298</v>
      </c>
      <c r="G18" s="637">
        <v>382</v>
      </c>
      <c r="H18" s="638">
        <v>91</v>
      </c>
    </row>
    <row r="19" spans="1:8" ht="15.75">
      <c r="A19" s="194" t="s">
        <v>299</v>
      </c>
      <c r="B19" s="190" t="s">
        <v>300</v>
      </c>
      <c r="C19" s="314">
        <v>1669</v>
      </c>
      <c r="D19" s="314">
        <v>1131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90030</v>
      </c>
      <c r="D22" s="627">
        <f>SUM(D12:D18)+D19</f>
        <v>83687</v>
      </c>
      <c r="E22" s="194" t="s">
        <v>309</v>
      </c>
      <c r="F22" s="237" t="s">
        <v>310</v>
      </c>
      <c r="G22" s="314">
        <v>47</v>
      </c>
      <c r="H22" s="314">
        <v>126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1556</v>
      </c>
      <c r="H23" s="314">
        <v>3779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1253</v>
      </c>
      <c r="H24" s="314">
        <v>10603</v>
      </c>
    </row>
    <row r="25" spans="1:8" ht="31.5">
      <c r="A25" s="194" t="s">
        <v>316</v>
      </c>
      <c r="B25" s="237" t="s">
        <v>317</v>
      </c>
      <c r="C25" s="314">
        <v>1313</v>
      </c>
      <c r="D25" s="314">
        <v>1343</v>
      </c>
      <c r="E25" s="194" t="s">
        <v>318</v>
      </c>
      <c r="F25" s="237" t="s">
        <v>319</v>
      </c>
      <c r="G25" s="314">
        <v>325</v>
      </c>
      <c r="H25" s="314">
        <v>274</v>
      </c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>
        <v>43</v>
      </c>
      <c r="D27" s="314">
        <v>294</v>
      </c>
      <c r="E27" s="236" t="s">
        <v>104</v>
      </c>
      <c r="F27" s="238" t="s">
        <v>326</v>
      </c>
      <c r="G27" s="626">
        <f>SUM(G22:G26)</f>
        <v>3181</v>
      </c>
      <c r="H27" s="627">
        <f>SUM(H22:H26)</f>
        <v>14782</v>
      </c>
    </row>
    <row r="28" spans="1:8" ht="15.75">
      <c r="A28" s="194" t="s">
        <v>79</v>
      </c>
      <c r="B28" s="237" t="s">
        <v>327</v>
      </c>
      <c r="C28" s="314">
        <v>182</v>
      </c>
      <c r="D28" s="314">
        <v>167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1538</v>
      </c>
      <c r="D29" s="627">
        <f>SUM(D25:D28)</f>
        <v>1804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91568</v>
      </c>
      <c r="D31" s="633">
        <f>D29+D22</f>
        <v>85491</v>
      </c>
      <c r="E31" s="251" t="s">
        <v>824</v>
      </c>
      <c r="F31" s="266" t="s">
        <v>331</v>
      </c>
      <c r="G31" s="253">
        <f>G16+G18+G27</f>
        <v>103597</v>
      </c>
      <c r="H31" s="254">
        <f>H16+H18+H27</f>
        <v>105180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12029</v>
      </c>
      <c r="D33" s="244">
        <f>IF((H31-D31)&gt;0,H31-D31,0)</f>
        <v>19689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91568</v>
      </c>
      <c r="D36" s="635">
        <f>D31-D34+D35</f>
        <v>85491</v>
      </c>
      <c r="E36" s="262" t="s">
        <v>346</v>
      </c>
      <c r="F36" s="256" t="s">
        <v>347</v>
      </c>
      <c r="G36" s="267">
        <f>G35-G34+G31</f>
        <v>103597</v>
      </c>
      <c r="H36" s="268">
        <f>H35-H34+H31</f>
        <v>105180</v>
      </c>
    </row>
    <row r="37" spans="1:8" ht="15.75">
      <c r="A37" s="261" t="s">
        <v>348</v>
      </c>
      <c r="B37" s="231" t="s">
        <v>349</v>
      </c>
      <c r="C37" s="632">
        <f>IF((G36-C36)&gt;0,G36-C36,0)</f>
        <v>12029</v>
      </c>
      <c r="D37" s="633">
        <f>IF((H36-D36)&gt;0,H36-D36,0)</f>
        <v>19689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1200</v>
      </c>
      <c r="D38" s="627">
        <f>D39+D40+D41</f>
        <v>1652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>
        <v>1200</v>
      </c>
      <c r="D39" s="314">
        <v>1652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10829</v>
      </c>
      <c r="D42" s="244">
        <f>+IF((H36-D36-D38)&gt;0,H36-D36-D38,0)</f>
        <v>18037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10829</v>
      </c>
      <c r="D44" s="268">
        <f>IF(H42=0,IF(D42-D43&gt;0,D42-D43+H43,0),IF(H42-H43&lt;0,H43-H42+D42,0))</f>
        <v>18037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103597</v>
      </c>
      <c r="D45" s="629">
        <f>D36+D38+D42</f>
        <v>105180</v>
      </c>
      <c r="E45" s="270" t="s">
        <v>373</v>
      </c>
      <c r="F45" s="272" t="s">
        <v>374</v>
      </c>
      <c r="G45" s="628">
        <f>G42+G36</f>
        <v>103597</v>
      </c>
      <c r="H45" s="629">
        <f>H42+H36</f>
        <v>105180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12" t="s">
        <v>978</v>
      </c>
      <c r="B47" s="712"/>
      <c r="C47" s="712"/>
      <c r="D47" s="712"/>
      <c r="E47" s="712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977</v>
      </c>
      <c r="B50" s="709">
        <f>pdeReportingDate</f>
        <v>43494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0" t="str">
        <f>authorName</f>
        <v>Здравка Тодорова Иванова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2"/>
      <c r="B55" s="708" t="s">
        <v>991</v>
      </c>
      <c r="C55" s="708"/>
      <c r="D55" s="708"/>
      <c r="E55" s="708"/>
      <c r="F55" s="572"/>
      <c r="G55" s="45"/>
      <c r="H55" s="42"/>
    </row>
    <row r="56" spans="1:8" ht="15.75" customHeight="1">
      <c r="A56" s="692"/>
      <c r="B56" s="708" t="s">
        <v>979</v>
      </c>
      <c r="C56" s="708"/>
      <c r="D56" s="708"/>
      <c r="E56" s="708"/>
      <c r="F56" s="572"/>
      <c r="G56" s="45"/>
      <c r="H56" s="42"/>
    </row>
    <row r="57" spans="1:8" ht="15.75" customHeight="1">
      <c r="A57" s="692"/>
      <c r="B57" s="708" t="s">
        <v>979</v>
      </c>
      <c r="C57" s="708"/>
      <c r="D57" s="708"/>
      <c r="E57" s="708"/>
      <c r="F57" s="572"/>
      <c r="G57" s="45"/>
      <c r="H57" s="42"/>
    </row>
    <row r="58" spans="1:8" ht="15.75" customHeight="1">
      <c r="A58" s="692"/>
      <c r="B58" s="708" t="s">
        <v>979</v>
      </c>
      <c r="C58" s="708"/>
      <c r="D58" s="708"/>
      <c r="E58" s="708"/>
      <c r="F58" s="572"/>
      <c r="G58" s="45"/>
      <c r="H58" s="42"/>
    </row>
    <row r="59" spans="1:8" ht="15.75">
      <c r="A59" s="692"/>
      <c r="B59" s="708"/>
      <c r="C59" s="708"/>
      <c r="D59" s="708"/>
      <c r="E59" s="708"/>
      <c r="F59" s="572"/>
      <c r="G59" s="45"/>
      <c r="H59" s="42"/>
    </row>
    <row r="60" spans="1:8" ht="15.75">
      <c r="A60" s="692"/>
      <c r="B60" s="708"/>
      <c r="C60" s="708"/>
      <c r="D60" s="708"/>
      <c r="E60" s="708"/>
      <c r="F60" s="572"/>
      <c r="G60" s="45"/>
      <c r="H60" s="42"/>
    </row>
    <row r="61" spans="1:8" ht="15.75">
      <c r="A61" s="692"/>
      <c r="B61" s="708"/>
      <c r="C61" s="708"/>
      <c r="D61" s="708"/>
      <c r="E61" s="708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:H15 G12:G15 G34:H35 G22:H26 G18:H19 G43:H43 C43:D43 C41:D41 C12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131014</v>
      </c>
      <c r="D11" s="197">
        <v>97268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-75773</v>
      </c>
      <c r="D12" s="197">
        <v>-47605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-26382</v>
      </c>
      <c r="D14" s="197">
        <v>-23502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574</v>
      </c>
      <c r="D15" s="197">
        <v>7356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-1300</v>
      </c>
      <c r="D16" s="197">
        <v>-1431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-14</v>
      </c>
      <c r="D17" s="197">
        <v>21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-148</v>
      </c>
      <c r="D18" s="197">
        <v>-137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</v>
      </c>
      <c r="D19" s="197">
        <v>-28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17</v>
      </c>
      <c r="D20" s="197">
        <v>-32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6">
        <f>SUM(C11:C20)</f>
        <v>27989</v>
      </c>
      <c r="D21" s="657">
        <f>SUM(D11:D20)</f>
        <v>31910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-36438</v>
      </c>
      <c r="D23" s="197">
        <v>-57054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21</v>
      </c>
      <c r="D24" s="197">
        <v>310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-752</v>
      </c>
      <c r="D25" s="197">
        <v>-50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158</v>
      </c>
      <c r="D26" s="197">
        <v>5173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</v>
      </c>
      <c r="D28" s="197">
        <v>-4800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2096</v>
      </c>
      <c r="D29" s="197">
        <v>14511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3276</v>
      </c>
      <c r="D30" s="197">
        <v>1626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-1000</v>
      </c>
      <c r="D32" s="197">
        <v>-88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6">
        <f>SUM(C23:C32)</f>
        <v>-32641</v>
      </c>
      <c r="D33" s="657">
        <f>SUM(D23:D32)</f>
        <v>-40372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>
        <v>-1027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15989</v>
      </c>
      <c r="D37" s="197">
        <v>20877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-7952</v>
      </c>
      <c r="D38" s="197">
        <v>-15923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-264</v>
      </c>
      <c r="D39" s="197">
        <v>-140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-1286</v>
      </c>
      <c r="D40" s="197">
        <v>-1306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-2303</v>
      </c>
      <c r="D41" s="197">
        <v>-71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8">
        <f>SUM(C35:C42)</f>
        <v>4184</v>
      </c>
      <c r="D43" s="659">
        <f>SUM(D35:D42)</f>
        <v>2410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-468</v>
      </c>
      <c r="D44" s="305">
        <f>D43+D33+D21</f>
        <v>-6052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1995</v>
      </c>
      <c r="D45" s="307">
        <v>8047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1527</v>
      </c>
      <c r="D46" s="309">
        <f>D45+D44</f>
        <v>1995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1527</v>
      </c>
      <c r="D47" s="296">
        <v>1995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117</v>
      </c>
      <c r="D48" s="280">
        <v>188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9">
        <f>pdeReportingDate</f>
        <v>43494</v>
      </c>
      <c r="C54" s="709"/>
      <c r="D54" s="709"/>
      <c r="E54" s="709"/>
      <c r="F54" s="693"/>
      <c r="G54" s="693"/>
      <c r="H54" s="693"/>
      <c r="M54" s="98"/>
    </row>
    <row r="55" spans="1:13" s="42" customFormat="1" ht="15.75">
      <c r="A55" s="690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1" t="s">
        <v>8</v>
      </c>
      <c r="B56" s="710" t="str">
        <f>authorName</f>
        <v>Здравка Тодорова Иванова</v>
      </c>
      <c r="C56" s="710"/>
      <c r="D56" s="710"/>
      <c r="E56" s="710"/>
      <c r="F56" s="80"/>
      <c r="G56" s="80"/>
      <c r="H56" s="80"/>
    </row>
    <row r="57" spans="1:8" s="42" customFormat="1" ht="15.75">
      <c r="A57" s="691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1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 customHeight="1">
      <c r="A59" s="692"/>
      <c r="B59" s="708" t="s">
        <v>991</v>
      </c>
      <c r="C59" s="708"/>
      <c r="D59" s="708"/>
      <c r="E59" s="708"/>
      <c r="F59" s="572"/>
      <c r="G59" s="45"/>
      <c r="H59" s="42"/>
    </row>
    <row r="60" spans="1:8" ht="15.75">
      <c r="A60" s="692"/>
      <c r="B60" s="708" t="s">
        <v>979</v>
      </c>
      <c r="C60" s="708"/>
      <c r="D60" s="708"/>
      <c r="E60" s="708"/>
      <c r="F60" s="572"/>
      <c r="G60" s="45"/>
      <c r="H60" s="42"/>
    </row>
    <row r="61" spans="1:8" ht="15.75">
      <c r="A61" s="692"/>
      <c r="B61" s="708" t="s">
        <v>979</v>
      </c>
      <c r="C61" s="708"/>
      <c r="D61" s="708"/>
      <c r="E61" s="708"/>
      <c r="F61" s="572"/>
      <c r="G61" s="45"/>
      <c r="H61" s="42"/>
    </row>
    <row r="62" spans="1:8" ht="15.75">
      <c r="A62" s="692"/>
      <c r="B62" s="708" t="s">
        <v>979</v>
      </c>
      <c r="C62" s="708"/>
      <c r="D62" s="708"/>
      <c r="E62" s="708"/>
      <c r="F62" s="572"/>
      <c r="G62" s="45"/>
      <c r="H62" s="42"/>
    </row>
    <row r="63" spans="1:8" ht="15.75">
      <c r="A63" s="692"/>
      <c r="B63" s="708"/>
      <c r="C63" s="708"/>
      <c r="D63" s="708"/>
      <c r="E63" s="708"/>
      <c r="F63" s="572"/>
      <c r="G63" s="45"/>
      <c r="H63" s="42"/>
    </row>
    <row r="64" spans="1:8" ht="15.75">
      <c r="A64" s="692"/>
      <c r="B64" s="708"/>
      <c r="C64" s="708"/>
      <c r="D64" s="708"/>
      <c r="E64" s="708"/>
      <c r="F64" s="572"/>
      <c r="G64" s="45"/>
      <c r="H64" s="42"/>
    </row>
    <row r="65" spans="1:8" ht="15.75">
      <c r="A65" s="692"/>
      <c r="B65" s="708"/>
      <c r="C65" s="708"/>
      <c r="D65" s="708"/>
      <c r="E65" s="708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31" sqref="H3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4" t="s">
        <v>453</v>
      </c>
      <c r="B8" s="717" t="s">
        <v>454</v>
      </c>
      <c r="C8" s="720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20" t="s">
        <v>460</v>
      </c>
      <c r="L8" s="720" t="s">
        <v>461</v>
      </c>
      <c r="M8" s="529"/>
      <c r="N8" s="530"/>
    </row>
    <row r="9" spans="1:14" s="531" customFormat="1" ht="31.5">
      <c r="A9" s="715"/>
      <c r="B9" s="718"/>
      <c r="C9" s="721"/>
      <c r="D9" s="723" t="s">
        <v>826</v>
      </c>
      <c r="E9" s="723" t="s">
        <v>456</v>
      </c>
      <c r="F9" s="533" t="s">
        <v>457</v>
      </c>
      <c r="G9" s="533"/>
      <c r="H9" s="533"/>
      <c r="I9" s="724" t="s">
        <v>458</v>
      </c>
      <c r="J9" s="724" t="s">
        <v>459</v>
      </c>
      <c r="K9" s="721"/>
      <c r="L9" s="721"/>
      <c r="M9" s="534" t="s">
        <v>825</v>
      </c>
      <c r="N9" s="530"/>
    </row>
    <row r="10" spans="1:14" s="531" customFormat="1" ht="31.5">
      <c r="A10" s="716"/>
      <c r="B10" s="719"/>
      <c r="C10" s="722"/>
      <c r="D10" s="723"/>
      <c r="E10" s="723"/>
      <c r="F10" s="532" t="s">
        <v>462</v>
      </c>
      <c r="G10" s="532" t="s">
        <v>463</v>
      </c>
      <c r="H10" s="532" t="s">
        <v>464</v>
      </c>
      <c r="I10" s="722"/>
      <c r="J10" s="722"/>
      <c r="K10" s="722"/>
      <c r="L10" s="722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2298</v>
      </c>
      <c r="D13" s="582">
        <f>'1-Баланс'!H20</f>
        <v>0</v>
      </c>
      <c r="E13" s="582">
        <f>'1-Баланс'!H21</f>
        <v>102487</v>
      </c>
      <c r="F13" s="582">
        <f>'1-Баланс'!H23</f>
        <v>427</v>
      </c>
      <c r="G13" s="582">
        <f>'1-Баланс'!H24</f>
        <v>0</v>
      </c>
      <c r="H13" s="583">
        <v>226777</v>
      </c>
      <c r="I13" s="582">
        <f>'1-Баланс'!H29+'1-Баланс'!H32</f>
        <v>134925</v>
      </c>
      <c r="J13" s="582">
        <f>'1-Баланс'!H30+'1-Баланс'!H33</f>
        <v>0</v>
      </c>
      <c r="K13" s="583"/>
      <c r="L13" s="582">
        <f>SUM(C13:K13)</f>
        <v>466914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2298</v>
      </c>
      <c r="D17" s="651">
        <f aca="true" t="shared" si="2" ref="D17:M17">D13+D14</f>
        <v>0</v>
      </c>
      <c r="E17" s="651">
        <f t="shared" si="2"/>
        <v>102487</v>
      </c>
      <c r="F17" s="651">
        <f t="shared" si="2"/>
        <v>427</v>
      </c>
      <c r="G17" s="651">
        <f t="shared" si="2"/>
        <v>0</v>
      </c>
      <c r="H17" s="651">
        <f t="shared" si="2"/>
        <v>226777</v>
      </c>
      <c r="I17" s="651">
        <f t="shared" si="2"/>
        <v>134925</v>
      </c>
      <c r="J17" s="651">
        <f t="shared" si="2"/>
        <v>0</v>
      </c>
      <c r="K17" s="651">
        <f t="shared" si="2"/>
        <v>0</v>
      </c>
      <c r="L17" s="582">
        <f t="shared" si="1"/>
        <v>466914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10829</v>
      </c>
      <c r="J18" s="582">
        <f>+'1-Баланс'!G33</f>
        <v>0</v>
      </c>
      <c r="K18" s="583"/>
      <c r="L18" s="582">
        <f t="shared" si="1"/>
        <v>10829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-2963</v>
      </c>
      <c r="J19" s="168">
        <f>J20+J21</f>
        <v>0</v>
      </c>
      <c r="K19" s="168">
        <f t="shared" si="3"/>
        <v>0</v>
      </c>
      <c r="L19" s="582">
        <f t="shared" si="1"/>
        <v>-2963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>
        <v>-2963</v>
      </c>
      <c r="J20" s="314"/>
      <c r="K20" s="314"/>
      <c r="L20" s="582">
        <f>SUM(C20:K20)</f>
        <v>-2963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>
        <v>-511</v>
      </c>
      <c r="F30" s="314"/>
      <c r="G30" s="314"/>
      <c r="H30" s="314">
        <v>92</v>
      </c>
      <c r="I30" s="314">
        <f>-3515+359+511</f>
        <v>-2645</v>
      </c>
      <c r="J30" s="314"/>
      <c r="K30" s="314"/>
      <c r="L30" s="582">
        <f t="shared" si="1"/>
        <v>-3064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2298</v>
      </c>
      <c r="D31" s="651">
        <f aca="true" t="shared" si="6" ref="D31:M31">D19+D22+D23+D26+D30+D29+D17+D18</f>
        <v>0</v>
      </c>
      <c r="E31" s="651">
        <f t="shared" si="6"/>
        <v>101976</v>
      </c>
      <c r="F31" s="651">
        <f t="shared" si="6"/>
        <v>427</v>
      </c>
      <c r="G31" s="651">
        <f t="shared" si="6"/>
        <v>0</v>
      </c>
      <c r="H31" s="651">
        <f t="shared" si="6"/>
        <v>226869</v>
      </c>
      <c r="I31" s="651">
        <f t="shared" si="6"/>
        <v>140146</v>
      </c>
      <c r="J31" s="651">
        <f t="shared" si="6"/>
        <v>0</v>
      </c>
      <c r="K31" s="651">
        <f t="shared" si="6"/>
        <v>0</v>
      </c>
      <c r="L31" s="582">
        <f t="shared" si="1"/>
        <v>471716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2298</v>
      </c>
      <c r="D34" s="585">
        <f t="shared" si="7"/>
        <v>0</v>
      </c>
      <c r="E34" s="585">
        <f t="shared" si="7"/>
        <v>101976</v>
      </c>
      <c r="F34" s="585">
        <f t="shared" si="7"/>
        <v>427</v>
      </c>
      <c r="G34" s="585">
        <f t="shared" si="7"/>
        <v>0</v>
      </c>
      <c r="H34" s="585">
        <f t="shared" si="7"/>
        <v>226869</v>
      </c>
      <c r="I34" s="585">
        <f t="shared" si="7"/>
        <v>140146</v>
      </c>
      <c r="J34" s="585">
        <f t="shared" si="7"/>
        <v>0</v>
      </c>
      <c r="K34" s="585">
        <f t="shared" si="7"/>
        <v>0</v>
      </c>
      <c r="L34" s="649">
        <f t="shared" si="1"/>
        <v>471716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977</v>
      </c>
      <c r="B38" s="709">
        <f>pdeReportingDate</f>
        <v>43494</v>
      </c>
      <c r="C38" s="709"/>
      <c r="D38" s="709"/>
      <c r="E38" s="709"/>
      <c r="F38" s="709"/>
      <c r="G38" s="709"/>
      <c r="H38" s="709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10" t="str">
        <f>authorName</f>
        <v>Здравка Тодорова Иванова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 customHeight="1">
      <c r="A43" s="692"/>
      <c r="B43" s="708" t="s">
        <v>991</v>
      </c>
      <c r="C43" s="708"/>
      <c r="D43" s="708"/>
      <c r="E43" s="708"/>
      <c r="F43" s="572"/>
      <c r="G43" s="45"/>
      <c r="H43" s="42"/>
      <c r="M43" s="169"/>
    </row>
    <row r="44" spans="1:13" ht="15.75">
      <c r="A44" s="692"/>
      <c r="B44" s="708" t="s">
        <v>979</v>
      </c>
      <c r="C44" s="708"/>
      <c r="D44" s="708"/>
      <c r="E44" s="708"/>
      <c r="F44" s="572"/>
      <c r="G44" s="45"/>
      <c r="H44" s="42"/>
      <c r="M44" s="169"/>
    </row>
    <row r="45" spans="1:13" ht="15.75">
      <c r="A45" s="692"/>
      <c r="B45" s="708" t="s">
        <v>979</v>
      </c>
      <c r="C45" s="708"/>
      <c r="D45" s="708"/>
      <c r="E45" s="708"/>
      <c r="F45" s="572"/>
      <c r="G45" s="45"/>
      <c r="H45" s="42"/>
      <c r="M45" s="169"/>
    </row>
    <row r="46" spans="1:13" ht="15.75">
      <c r="A46" s="692"/>
      <c r="B46" s="708" t="s">
        <v>979</v>
      </c>
      <c r="C46" s="708"/>
      <c r="D46" s="708"/>
      <c r="E46" s="708"/>
      <c r="F46" s="572"/>
      <c r="G46" s="45"/>
      <c r="H46" s="42"/>
      <c r="M46" s="169"/>
    </row>
    <row r="47" spans="1:13" ht="15.75">
      <c r="A47" s="692"/>
      <c r="B47" s="708"/>
      <c r="C47" s="708"/>
      <c r="D47" s="708"/>
      <c r="E47" s="708"/>
      <c r="F47" s="572"/>
      <c r="G47" s="45"/>
      <c r="H47" s="42"/>
      <c r="M47" s="169"/>
    </row>
    <row r="48" spans="1:13" ht="15.75">
      <c r="A48" s="692"/>
      <c r="B48" s="708"/>
      <c r="C48" s="708"/>
      <c r="D48" s="708"/>
      <c r="E48" s="708"/>
      <c r="F48" s="572"/>
      <c r="G48" s="45"/>
      <c r="H48" s="42"/>
      <c r="M48" s="169"/>
    </row>
    <row r="49" spans="1:13" ht="15.75">
      <c r="A49" s="692"/>
      <c r="B49" s="708"/>
      <c r="C49" s="708"/>
      <c r="D49" s="708"/>
      <c r="E49" s="708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workbookViewId="0" topLeftCell="A16">
      <selection activeCell="C72" sqref="C7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99" t="s">
        <v>792</v>
      </c>
      <c r="B12" s="677"/>
      <c r="C12" s="700"/>
      <c r="D12" s="700"/>
      <c r="E12" s="700"/>
      <c r="F12" s="467">
        <f>C12-E12</f>
        <v>0</v>
      </c>
    </row>
    <row r="13" spans="1:6" ht="15.75">
      <c r="A13" s="699" t="s">
        <v>999</v>
      </c>
      <c r="B13" s="677"/>
      <c r="C13" s="700">
        <f>1305170/1000</f>
        <v>1305.17</v>
      </c>
      <c r="D13" s="701">
        <v>67</v>
      </c>
      <c r="E13" s="700"/>
      <c r="F13" s="467">
        <f aca="true" t="shared" si="0" ref="F13:F32">C13-E13</f>
        <v>1305.17</v>
      </c>
    </row>
    <row r="14" spans="1:6" ht="15.75">
      <c r="A14" s="699" t="s">
        <v>1000</v>
      </c>
      <c r="B14" s="677"/>
      <c r="C14" s="700">
        <v>8025</v>
      </c>
      <c r="D14" s="701">
        <v>97.7</v>
      </c>
      <c r="E14" s="700"/>
      <c r="F14" s="467">
        <f t="shared" si="0"/>
        <v>8025</v>
      </c>
    </row>
    <row r="15" spans="1:6" ht="15.75">
      <c r="A15" s="699" t="s">
        <v>1019</v>
      </c>
      <c r="B15" s="677"/>
      <c r="C15" s="700">
        <v>26333</v>
      </c>
      <c r="D15" s="701">
        <v>100</v>
      </c>
      <c r="E15" s="700"/>
      <c r="F15" s="467">
        <f t="shared" si="0"/>
        <v>26333</v>
      </c>
    </row>
    <row r="16" spans="1:6" ht="15.75">
      <c r="A16" s="699" t="s">
        <v>1001</v>
      </c>
      <c r="B16" s="677"/>
      <c r="C16" s="700">
        <v>4114</v>
      </c>
      <c r="D16" s="701">
        <v>100</v>
      </c>
      <c r="E16" s="700"/>
      <c r="F16" s="467">
        <f t="shared" si="0"/>
        <v>4114</v>
      </c>
    </row>
    <row r="17" spans="1:6" ht="15.75">
      <c r="A17" s="699" t="s">
        <v>1002</v>
      </c>
      <c r="B17" s="677"/>
      <c r="C17" s="700">
        <v>1100</v>
      </c>
      <c r="D17" s="701">
        <v>100</v>
      </c>
      <c r="E17" s="700"/>
      <c r="F17" s="467">
        <f t="shared" si="0"/>
        <v>1100</v>
      </c>
    </row>
    <row r="18" spans="1:6" ht="15.75">
      <c r="A18" s="699" t="s">
        <v>1003</v>
      </c>
      <c r="B18" s="677"/>
      <c r="C18" s="700">
        <f>5000/1000</f>
        <v>5</v>
      </c>
      <c r="D18" s="701">
        <v>100</v>
      </c>
      <c r="E18" s="700"/>
      <c r="F18" s="467">
        <f t="shared" si="0"/>
        <v>5</v>
      </c>
    </row>
    <row r="19" spans="1:6" ht="15.75">
      <c r="A19" s="699" t="s">
        <v>1004</v>
      </c>
      <c r="B19" s="677"/>
      <c r="C19" s="700">
        <v>6196</v>
      </c>
      <c r="D19" s="701">
        <v>75</v>
      </c>
      <c r="E19" s="700"/>
      <c r="F19" s="467">
        <f t="shared" si="0"/>
        <v>6196</v>
      </c>
    </row>
    <row r="20" spans="1:6" ht="15.75">
      <c r="A20" s="699" t="s">
        <v>1005</v>
      </c>
      <c r="B20" s="677"/>
      <c r="C20" s="700">
        <v>25627</v>
      </c>
      <c r="D20" s="701">
        <v>99.99</v>
      </c>
      <c r="E20" s="700"/>
      <c r="F20" s="467">
        <f t="shared" si="0"/>
        <v>25627</v>
      </c>
    </row>
    <row r="21" spans="1:6" ht="15.75">
      <c r="A21" s="699" t="s">
        <v>1006</v>
      </c>
      <c r="B21" s="677"/>
      <c r="C21" s="700">
        <v>36452</v>
      </c>
      <c r="D21" s="701">
        <v>100</v>
      </c>
      <c r="E21" s="700">
        <v>36452</v>
      </c>
      <c r="F21" s="467">
        <f t="shared" si="0"/>
        <v>0</v>
      </c>
    </row>
    <row r="22" spans="1:6" ht="15.75">
      <c r="A22" s="699" t="s">
        <v>1007</v>
      </c>
      <c r="B22" s="677"/>
      <c r="C22" s="700">
        <v>1200</v>
      </c>
      <c r="D22" s="702">
        <v>50.15</v>
      </c>
      <c r="E22" s="700"/>
      <c r="F22" s="467">
        <f t="shared" si="0"/>
        <v>1200</v>
      </c>
    </row>
    <row r="23" spans="1:6" ht="15.75">
      <c r="A23" s="676" t="s">
        <v>1016</v>
      </c>
      <c r="B23" s="677"/>
      <c r="C23" s="92">
        <v>8147</v>
      </c>
      <c r="D23" s="92">
        <v>100</v>
      </c>
      <c r="E23" s="92"/>
      <c r="F23" s="467">
        <f t="shared" si="0"/>
        <v>8147</v>
      </c>
    </row>
    <row r="24" spans="1:6" ht="15.75">
      <c r="A24" s="676" t="s">
        <v>1020</v>
      </c>
      <c r="B24" s="677"/>
      <c r="C24" s="92">
        <v>2227</v>
      </c>
      <c r="D24" s="92">
        <v>98.06</v>
      </c>
      <c r="E24" s="92"/>
      <c r="F24" s="467">
        <f t="shared" si="0"/>
        <v>2227</v>
      </c>
    </row>
    <row r="25" spans="1:6" ht="15.75">
      <c r="A25" s="676" t="s">
        <v>1021</v>
      </c>
      <c r="B25" s="677"/>
      <c r="C25" s="92">
        <v>637</v>
      </c>
      <c r="D25" s="92">
        <v>98.39</v>
      </c>
      <c r="E25" s="92"/>
      <c r="F25" s="467"/>
    </row>
    <row r="26" spans="1:6" ht="15.75">
      <c r="A26" s="676" t="s">
        <v>1022</v>
      </c>
      <c r="B26" s="677"/>
      <c r="C26" s="92">
        <v>1853</v>
      </c>
      <c r="D26" s="92">
        <v>98.23</v>
      </c>
      <c r="E26" s="92"/>
      <c r="F26" s="467"/>
    </row>
    <row r="27" spans="1:6" ht="15.75">
      <c r="A27" s="676" t="s">
        <v>1023</v>
      </c>
      <c r="B27" s="677"/>
      <c r="C27" s="92">
        <v>3178</v>
      </c>
      <c r="D27" s="92">
        <v>86.94</v>
      </c>
      <c r="E27" s="92"/>
      <c r="F27" s="467"/>
    </row>
    <row r="28" spans="1:6" ht="15.75">
      <c r="A28" s="676"/>
      <c r="B28" s="677"/>
      <c r="C28" s="92"/>
      <c r="D28" s="92"/>
      <c r="E28" s="92"/>
      <c r="F28" s="467"/>
    </row>
    <row r="29" spans="1:6" ht="15.75">
      <c r="A29" s="676"/>
      <c r="B29" s="677"/>
      <c r="C29" s="92"/>
      <c r="D29" s="92"/>
      <c r="E29" s="92"/>
      <c r="F29" s="467"/>
    </row>
    <row r="30" spans="1:6" ht="15.75">
      <c r="A30" s="676"/>
      <c r="B30" s="677"/>
      <c r="C30" s="92"/>
      <c r="D30" s="92"/>
      <c r="E30" s="92"/>
      <c r="F30" s="467"/>
    </row>
    <row r="31" spans="1:6" ht="15.75">
      <c r="A31" s="676"/>
      <c r="B31" s="677"/>
      <c r="C31" s="92"/>
      <c r="D31" s="92"/>
      <c r="E31" s="92"/>
      <c r="F31" s="467">
        <f t="shared" si="0"/>
        <v>0</v>
      </c>
    </row>
    <row r="32" spans="1:6" ht="15.75">
      <c r="A32" s="676"/>
      <c r="B32" s="677"/>
      <c r="C32" s="92"/>
      <c r="D32" s="92"/>
      <c r="E32" s="92"/>
      <c r="F32" s="467">
        <f t="shared" si="0"/>
        <v>0</v>
      </c>
    </row>
    <row r="33" spans="1:6" ht="15.75">
      <c r="A33" s="507" t="s">
        <v>544</v>
      </c>
      <c r="B33" s="508" t="s">
        <v>793</v>
      </c>
      <c r="C33" s="470">
        <f>SUM(C12:C32)</f>
        <v>126399.17</v>
      </c>
      <c r="D33" s="470"/>
      <c r="E33" s="470">
        <f>SUM(E12:E32)</f>
        <v>36452</v>
      </c>
      <c r="F33" s="470">
        <f>SUM(F12:F32)</f>
        <v>84279.17</v>
      </c>
    </row>
    <row r="34" spans="1:6" ht="15.75">
      <c r="A34" s="506" t="s">
        <v>794</v>
      </c>
      <c r="B34" s="508"/>
      <c r="C34" s="469"/>
      <c r="D34" s="469"/>
      <c r="E34" s="469"/>
      <c r="F34" s="469"/>
    </row>
    <row r="35" spans="1:6" ht="15.75">
      <c r="A35" s="676">
        <v>1</v>
      </c>
      <c r="B35" s="677"/>
      <c r="C35" s="92"/>
      <c r="D35" s="92"/>
      <c r="E35" s="92"/>
      <c r="F35" s="467">
        <f>C35-E35</f>
        <v>0</v>
      </c>
    </row>
    <row r="36" spans="1:6" ht="15.75">
      <c r="A36" s="676">
        <v>2</v>
      </c>
      <c r="B36" s="677"/>
      <c r="C36" s="92"/>
      <c r="D36" s="92"/>
      <c r="E36" s="92"/>
      <c r="F36" s="467">
        <f aca="true" t="shared" si="1" ref="F36:F49">C36-E36</f>
        <v>0</v>
      </c>
    </row>
    <row r="37" spans="1:6" ht="15.75">
      <c r="A37" s="676">
        <v>3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4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5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6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7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8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9</v>
      </c>
      <c r="B43" s="677"/>
      <c r="C43" s="92"/>
      <c r="D43" s="92"/>
      <c r="E43" s="92"/>
      <c r="F43" s="467">
        <f t="shared" si="1"/>
        <v>0</v>
      </c>
    </row>
    <row r="44" spans="1:6" ht="15.75">
      <c r="A44" s="676">
        <v>10</v>
      </c>
      <c r="B44" s="677"/>
      <c r="C44" s="92"/>
      <c r="D44" s="92"/>
      <c r="E44" s="92"/>
      <c r="F44" s="467">
        <f t="shared" si="1"/>
        <v>0</v>
      </c>
    </row>
    <row r="45" spans="1:6" ht="15.75">
      <c r="A45" s="676">
        <v>11</v>
      </c>
      <c r="B45" s="677"/>
      <c r="C45" s="92"/>
      <c r="D45" s="92"/>
      <c r="E45" s="92"/>
      <c r="F45" s="467">
        <f t="shared" si="1"/>
        <v>0</v>
      </c>
    </row>
    <row r="46" spans="1:6" ht="15.75">
      <c r="A46" s="676">
        <v>12</v>
      </c>
      <c r="B46" s="677"/>
      <c r="C46" s="92"/>
      <c r="D46" s="92"/>
      <c r="E46" s="92"/>
      <c r="F46" s="467">
        <f t="shared" si="1"/>
        <v>0</v>
      </c>
    </row>
    <row r="47" spans="1:6" ht="15.75">
      <c r="A47" s="676">
        <v>13</v>
      </c>
      <c r="B47" s="677"/>
      <c r="C47" s="92"/>
      <c r="D47" s="92"/>
      <c r="E47" s="92"/>
      <c r="F47" s="467">
        <f t="shared" si="1"/>
        <v>0</v>
      </c>
    </row>
    <row r="48" spans="1:6" ht="15.75">
      <c r="A48" s="676">
        <v>14</v>
      </c>
      <c r="B48" s="677"/>
      <c r="C48" s="92"/>
      <c r="D48" s="92"/>
      <c r="E48" s="92"/>
      <c r="F48" s="467">
        <f t="shared" si="1"/>
        <v>0</v>
      </c>
    </row>
    <row r="49" spans="1:6" ht="15.75">
      <c r="A49" s="676">
        <v>15</v>
      </c>
      <c r="B49" s="677"/>
      <c r="C49" s="92"/>
      <c r="D49" s="92"/>
      <c r="E49" s="92"/>
      <c r="F49" s="467">
        <f t="shared" si="1"/>
        <v>0</v>
      </c>
    </row>
    <row r="50" spans="1:6" ht="15.75">
      <c r="A50" s="507" t="s">
        <v>785</v>
      </c>
      <c r="B50" s="508" t="s">
        <v>795</v>
      </c>
      <c r="C50" s="470">
        <f>SUM(C35:C49)</f>
        <v>0</v>
      </c>
      <c r="D50" s="470"/>
      <c r="E50" s="470">
        <f>SUM(E35:E49)</f>
        <v>0</v>
      </c>
      <c r="F50" s="470">
        <f>SUM(F35:F49)</f>
        <v>0</v>
      </c>
    </row>
    <row r="51" spans="1:6" ht="15.75">
      <c r="A51" s="506" t="s">
        <v>796</v>
      </c>
      <c r="B51" s="509"/>
      <c r="C51" s="510"/>
      <c r="D51" s="469"/>
      <c r="E51" s="469"/>
      <c r="F51" s="469"/>
    </row>
    <row r="52" spans="1:6" ht="15.75">
      <c r="A52" s="699" t="s">
        <v>1017</v>
      </c>
      <c r="B52" s="703"/>
      <c r="C52" s="700">
        <v>209</v>
      </c>
      <c r="D52" s="701">
        <v>45.9</v>
      </c>
      <c r="E52" s="92"/>
      <c r="F52" s="467">
        <f>C52-E52</f>
        <v>209</v>
      </c>
    </row>
    <row r="53" spans="1:6" ht="15.75">
      <c r="A53" s="699" t="s">
        <v>1008</v>
      </c>
      <c r="B53" s="703"/>
      <c r="C53" s="700">
        <v>24</v>
      </c>
      <c r="D53" s="701">
        <v>49</v>
      </c>
      <c r="E53" s="92"/>
      <c r="F53" s="467">
        <f aca="true" t="shared" si="2" ref="F53:F66">C53-E53</f>
        <v>24</v>
      </c>
    </row>
    <row r="54" spans="1:6" ht="15.75">
      <c r="A54" s="676">
        <v>3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4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5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6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7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8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9</v>
      </c>
      <c r="B60" s="677"/>
      <c r="C60" s="92"/>
      <c r="D60" s="92"/>
      <c r="E60" s="92"/>
      <c r="F60" s="467">
        <f t="shared" si="2"/>
        <v>0</v>
      </c>
    </row>
    <row r="61" spans="1:6" ht="15.75">
      <c r="A61" s="676">
        <v>10</v>
      </c>
      <c r="B61" s="677"/>
      <c r="C61" s="92"/>
      <c r="D61" s="92"/>
      <c r="E61" s="92"/>
      <c r="F61" s="467">
        <f t="shared" si="2"/>
        <v>0</v>
      </c>
    </row>
    <row r="62" spans="1:6" ht="15.75">
      <c r="A62" s="676">
        <v>11</v>
      </c>
      <c r="B62" s="677"/>
      <c r="C62" s="92"/>
      <c r="D62" s="92"/>
      <c r="E62" s="92"/>
      <c r="F62" s="467">
        <f t="shared" si="2"/>
        <v>0</v>
      </c>
    </row>
    <row r="63" spans="1:6" ht="15.75">
      <c r="A63" s="676">
        <v>12</v>
      </c>
      <c r="B63" s="677"/>
      <c r="C63" s="92"/>
      <c r="D63" s="92"/>
      <c r="E63" s="92"/>
      <c r="F63" s="467">
        <f t="shared" si="2"/>
        <v>0</v>
      </c>
    </row>
    <row r="64" spans="1:6" ht="15.75">
      <c r="A64" s="676">
        <v>13</v>
      </c>
      <c r="B64" s="677"/>
      <c r="C64" s="92"/>
      <c r="D64" s="92"/>
      <c r="E64" s="92"/>
      <c r="F64" s="467">
        <f t="shared" si="2"/>
        <v>0</v>
      </c>
    </row>
    <row r="65" spans="1:6" ht="15.75">
      <c r="A65" s="676">
        <v>14</v>
      </c>
      <c r="B65" s="677"/>
      <c r="C65" s="92"/>
      <c r="D65" s="92"/>
      <c r="E65" s="92"/>
      <c r="F65" s="467">
        <f t="shared" si="2"/>
        <v>0</v>
      </c>
    </row>
    <row r="66" spans="1:6" ht="15.75">
      <c r="A66" s="676">
        <v>15</v>
      </c>
      <c r="B66" s="677"/>
      <c r="C66" s="92"/>
      <c r="D66" s="92"/>
      <c r="E66" s="92"/>
      <c r="F66" s="467">
        <f t="shared" si="2"/>
        <v>0</v>
      </c>
    </row>
    <row r="67" spans="1:6" ht="15.75">
      <c r="A67" s="507" t="s">
        <v>797</v>
      </c>
      <c r="B67" s="508" t="s">
        <v>798</v>
      </c>
      <c r="C67" s="470">
        <f>SUM(C52:C66)</f>
        <v>233</v>
      </c>
      <c r="D67" s="470"/>
      <c r="E67" s="470">
        <f>SUM(E52:E66)</f>
        <v>0</v>
      </c>
      <c r="F67" s="470">
        <f>SUM(F52:F66)</f>
        <v>233</v>
      </c>
    </row>
    <row r="68" spans="1:6" ht="15.75">
      <c r="A68" s="504" t="s">
        <v>799</v>
      </c>
      <c r="B68" s="508"/>
      <c r="C68" s="469"/>
      <c r="D68" s="469"/>
      <c r="E68" s="469"/>
      <c r="F68" s="469"/>
    </row>
    <row r="69" spans="1:6" ht="15.75">
      <c r="A69" s="699" t="s">
        <v>1009</v>
      </c>
      <c r="B69" s="704"/>
      <c r="C69" s="700">
        <f>10000/1000</f>
        <v>10</v>
      </c>
      <c r="D69" s="92"/>
      <c r="E69" s="92"/>
      <c r="F69" s="467">
        <f>C69-E69</f>
        <v>10</v>
      </c>
    </row>
    <row r="70" spans="1:6" ht="15.75">
      <c r="A70" s="699" t="s">
        <v>1010</v>
      </c>
      <c r="B70" s="703"/>
      <c r="C70" s="700">
        <v>1</v>
      </c>
      <c r="D70" s="92"/>
      <c r="E70" s="92"/>
      <c r="F70" s="467">
        <f aca="true" t="shared" si="3" ref="F70:F83">C70-E70</f>
        <v>1</v>
      </c>
    </row>
    <row r="71" spans="1:6" ht="15.75">
      <c r="A71" s="676" t="s">
        <v>1024</v>
      </c>
      <c r="B71" s="677"/>
      <c r="C71" s="92">
        <v>2</v>
      </c>
      <c r="D71" s="92"/>
      <c r="E71" s="92"/>
      <c r="F71" s="467">
        <f t="shared" si="3"/>
        <v>2</v>
      </c>
    </row>
    <row r="72" spans="1:6" ht="15.75">
      <c r="A72" s="676">
        <v>4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5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6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7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8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9</v>
      </c>
      <c r="B77" s="677"/>
      <c r="C77" s="92"/>
      <c r="D77" s="92"/>
      <c r="E77" s="92"/>
      <c r="F77" s="467">
        <f t="shared" si="3"/>
        <v>0</v>
      </c>
    </row>
    <row r="78" spans="1:6" ht="15.75">
      <c r="A78" s="676">
        <v>10</v>
      </c>
      <c r="B78" s="677"/>
      <c r="C78" s="92"/>
      <c r="D78" s="92"/>
      <c r="E78" s="92"/>
      <c r="F78" s="467">
        <f t="shared" si="3"/>
        <v>0</v>
      </c>
    </row>
    <row r="79" spans="1:6" ht="15.75">
      <c r="A79" s="676">
        <v>11</v>
      </c>
      <c r="B79" s="677"/>
      <c r="C79" s="92"/>
      <c r="D79" s="92"/>
      <c r="E79" s="92"/>
      <c r="F79" s="467">
        <f t="shared" si="3"/>
        <v>0</v>
      </c>
    </row>
    <row r="80" spans="1:6" ht="15.75">
      <c r="A80" s="676">
        <v>12</v>
      </c>
      <c r="B80" s="677"/>
      <c r="C80" s="92"/>
      <c r="D80" s="92"/>
      <c r="E80" s="92"/>
      <c r="F80" s="467">
        <f t="shared" si="3"/>
        <v>0</v>
      </c>
    </row>
    <row r="81" spans="1:6" ht="15.75">
      <c r="A81" s="676">
        <v>13</v>
      </c>
      <c r="B81" s="677"/>
      <c r="C81" s="92"/>
      <c r="D81" s="92"/>
      <c r="E81" s="92"/>
      <c r="F81" s="467">
        <f t="shared" si="3"/>
        <v>0</v>
      </c>
    </row>
    <row r="82" spans="1:6" ht="15.75">
      <c r="A82" s="676">
        <v>14</v>
      </c>
      <c r="B82" s="677"/>
      <c r="C82" s="92"/>
      <c r="D82" s="92"/>
      <c r="E82" s="92"/>
      <c r="F82" s="467">
        <f t="shared" si="3"/>
        <v>0</v>
      </c>
    </row>
    <row r="83" spans="1:6" ht="15.75">
      <c r="A83" s="676">
        <v>15</v>
      </c>
      <c r="B83" s="677"/>
      <c r="C83" s="92"/>
      <c r="D83" s="92"/>
      <c r="E83" s="92"/>
      <c r="F83" s="467">
        <f t="shared" si="3"/>
        <v>0</v>
      </c>
    </row>
    <row r="84" spans="1:6" ht="15.75">
      <c r="A84" s="507" t="s">
        <v>559</v>
      </c>
      <c r="B84" s="508" t="s">
        <v>800</v>
      </c>
      <c r="C84" s="470">
        <f>SUM(C69:C83)</f>
        <v>13</v>
      </c>
      <c r="D84" s="470"/>
      <c r="E84" s="470">
        <f>SUM(E69:E83)</f>
        <v>0</v>
      </c>
      <c r="F84" s="470">
        <f>SUM(F69:F83)</f>
        <v>13</v>
      </c>
    </row>
    <row r="85" spans="1:6" ht="15.75">
      <c r="A85" s="511" t="s">
        <v>801</v>
      </c>
      <c r="B85" s="508" t="s">
        <v>802</v>
      </c>
      <c r="C85" s="470">
        <f>C84+C67+C50+C33</f>
        <v>126645.17</v>
      </c>
      <c r="D85" s="470"/>
      <c r="E85" s="470">
        <f>E84+E67+E50+E33</f>
        <v>36452</v>
      </c>
      <c r="F85" s="470">
        <f>F84+F67+F50+F33</f>
        <v>84525.17</v>
      </c>
    </row>
    <row r="86" spans="1:6" ht="15.75">
      <c r="A86" s="504" t="s">
        <v>803</v>
      </c>
      <c r="B86" s="508"/>
      <c r="C86" s="468"/>
      <c r="D86" s="468"/>
      <c r="E86" s="468"/>
      <c r="F86" s="468"/>
    </row>
    <row r="87" spans="1:6" ht="15.75">
      <c r="A87" s="506" t="s">
        <v>792</v>
      </c>
      <c r="B87" s="512"/>
      <c r="C87" s="469"/>
      <c r="D87" s="469"/>
      <c r="E87" s="469"/>
      <c r="F87" s="469"/>
    </row>
    <row r="88" spans="1:6" ht="15.75">
      <c r="A88" s="699" t="s">
        <v>1018</v>
      </c>
      <c r="B88" s="703"/>
      <c r="C88" s="700">
        <v>1876</v>
      </c>
      <c r="D88" s="705">
        <v>89.43</v>
      </c>
      <c r="E88" s="92"/>
      <c r="F88" s="467">
        <f>C88-E88</f>
        <v>1876</v>
      </c>
    </row>
    <row r="89" spans="1:6" ht="15.75">
      <c r="A89" s="699" t="s">
        <v>1011</v>
      </c>
      <c r="B89" s="703"/>
      <c r="C89" s="700">
        <v>423</v>
      </c>
      <c r="D89" s="705">
        <v>100</v>
      </c>
      <c r="E89" s="92"/>
      <c r="F89" s="467">
        <f aca="true" t="shared" si="4" ref="F89:F102">C89-E89</f>
        <v>423</v>
      </c>
    </row>
    <row r="90" spans="1:6" ht="15.75">
      <c r="A90" s="699" t="s">
        <v>1012</v>
      </c>
      <c r="B90" s="703"/>
      <c r="C90" s="700">
        <v>0</v>
      </c>
      <c r="D90" s="705">
        <v>100</v>
      </c>
      <c r="E90" s="92"/>
      <c r="F90" s="467">
        <f t="shared" si="4"/>
        <v>0</v>
      </c>
    </row>
    <row r="91" spans="1:6" ht="15.75">
      <c r="A91" s="676">
        <v>4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5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6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7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8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9</v>
      </c>
      <c r="B96" s="677"/>
      <c r="C96" s="92"/>
      <c r="D96" s="92"/>
      <c r="E96" s="92"/>
      <c r="F96" s="467">
        <f t="shared" si="4"/>
        <v>0</v>
      </c>
    </row>
    <row r="97" spans="1:6" ht="15.75">
      <c r="A97" s="676">
        <v>10</v>
      </c>
      <c r="B97" s="677"/>
      <c r="C97" s="92"/>
      <c r="D97" s="92"/>
      <c r="E97" s="92"/>
      <c r="F97" s="467">
        <f t="shared" si="4"/>
        <v>0</v>
      </c>
    </row>
    <row r="98" spans="1:6" ht="15.75">
      <c r="A98" s="676">
        <v>11</v>
      </c>
      <c r="B98" s="677"/>
      <c r="C98" s="92"/>
      <c r="D98" s="92"/>
      <c r="E98" s="92"/>
      <c r="F98" s="467">
        <f t="shared" si="4"/>
        <v>0</v>
      </c>
    </row>
    <row r="99" spans="1:6" ht="15.75">
      <c r="A99" s="676">
        <v>12</v>
      </c>
      <c r="B99" s="677"/>
      <c r="C99" s="92"/>
      <c r="D99" s="92"/>
      <c r="E99" s="92"/>
      <c r="F99" s="467">
        <f t="shared" si="4"/>
        <v>0</v>
      </c>
    </row>
    <row r="100" spans="1:6" ht="15.75">
      <c r="A100" s="676">
        <v>13</v>
      </c>
      <c r="B100" s="677"/>
      <c r="C100" s="92"/>
      <c r="D100" s="92"/>
      <c r="E100" s="92"/>
      <c r="F100" s="467">
        <f t="shared" si="4"/>
        <v>0</v>
      </c>
    </row>
    <row r="101" spans="1:6" ht="15.75">
      <c r="A101" s="676">
        <v>14</v>
      </c>
      <c r="B101" s="677"/>
      <c r="C101" s="92"/>
      <c r="D101" s="92"/>
      <c r="E101" s="92"/>
      <c r="F101" s="467">
        <f t="shared" si="4"/>
        <v>0</v>
      </c>
    </row>
    <row r="102" spans="1:6" ht="15.75">
      <c r="A102" s="676">
        <v>15</v>
      </c>
      <c r="B102" s="677"/>
      <c r="C102" s="92"/>
      <c r="D102" s="92"/>
      <c r="E102" s="92"/>
      <c r="F102" s="467">
        <f t="shared" si="4"/>
        <v>0</v>
      </c>
    </row>
    <row r="103" spans="1:6" ht="15.75">
      <c r="A103" s="507" t="s">
        <v>544</v>
      </c>
      <c r="B103" s="508" t="s">
        <v>804</v>
      </c>
      <c r="C103" s="470">
        <f>SUM(C88:C102)</f>
        <v>2299</v>
      </c>
      <c r="D103" s="470"/>
      <c r="E103" s="470">
        <f>SUM(E88:E102)</f>
        <v>0</v>
      </c>
      <c r="F103" s="470">
        <f>SUM(F88:F102)</f>
        <v>2299</v>
      </c>
    </row>
    <row r="104" spans="1:6" ht="15.75">
      <c r="A104" s="506" t="s">
        <v>794</v>
      </c>
      <c r="B104" s="513"/>
      <c r="C104" s="468"/>
      <c r="D104" s="468"/>
      <c r="E104" s="468"/>
      <c r="F104" s="468"/>
    </row>
    <row r="105" spans="1:6" ht="15.75">
      <c r="A105" s="676">
        <v>1</v>
      </c>
      <c r="B105" s="677"/>
      <c r="C105" s="92"/>
      <c r="D105" s="92"/>
      <c r="E105" s="92"/>
      <c r="F105" s="467">
        <f>C105-E105</f>
        <v>0</v>
      </c>
    </row>
    <row r="106" spans="1:6" ht="15.75">
      <c r="A106" s="676">
        <v>2</v>
      </c>
      <c r="B106" s="677"/>
      <c r="C106" s="92"/>
      <c r="D106" s="92"/>
      <c r="E106" s="92"/>
      <c r="F106" s="467">
        <f aca="true" t="shared" si="5" ref="F106:F119">C106-E106</f>
        <v>0</v>
      </c>
    </row>
    <row r="107" spans="1:6" ht="15.75">
      <c r="A107" s="676">
        <v>3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4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5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6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7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8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9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676">
        <v>10</v>
      </c>
      <c r="B114" s="677"/>
      <c r="C114" s="92"/>
      <c r="D114" s="92"/>
      <c r="E114" s="92"/>
      <c r="F114" s="467">
        <f t="shared" si="5"/>
        <v>0</v>
      </c>
    </row>
    <row r="115" spans="1:6" ht="15.75">
      <c r="A115" s="676">
        <v>11</v>
      </c>
      <c r="B115" s="677"/>
      <c r="C115" s="92"/>
      <c r="D115" s="92"/>
      <c r="E115" s="92"/>
      <c r="F115" s="467">
        <f t="shared" si="5"/>
        <v>0</v>
      </c>
    </row>
    <row r="116" spans="1:6" ht="15.75">
      <c r="A116" s="676">
        <v>12</v>
      </c>
      <c r="B116" s="677"/>
      <c r="C116" s="92"/>
      <c r="D116" s="92"/>
      <c r="E116" s="92"/>
      <c r="F116" s="467">
        <f t="shared" si="5"/>
        <v>0</v>
      </c>
    </row>
    <row r="117" spans="1:6" ht="15.75">
      <c r="A117" s="676">
        <v>13</v>
      </c>
      <c r="B117" s="677"/>
      <c r="C117" s="92"/>
      <c r="D117" s="92"/>
      <c r="E117" s="92"/>
      <c r="F117" s="467">
        <f t="shared" si="5"/>
        <v>0</v>
      </c>
    </row>
    <row r="118" spans="1:6" ht="15.75">
      <c r="A118" s="676">
        <v>14</v>
      </c>
      <c r="B118" s="677"/>
      <c r="C118" s="92"/>
      <c r="D118" s="92"/>
      <c r="E118" s="92"/>
      <c r="F118" s="467">
        <f t="shared" si="5"/>
        <v>0</v>
      </c>
    </row>
    <row r="119" spans="1:6" ht="15.75">
      <c r="A119" s="676">
        <v>15</v>
      </c>
      <c r="B119" s="677"/>
      <c r="C119" s="92"/>
      <c r="D119" s="92"/>
      <c r="E119" s="92"/>
      <c r="F119" s="467">
        <f t="shared" si="5"/>
        <v>0</v>
      </c>
    </row>
    <row r="120" spans="1:6" ht="15.75">
      <c r="A120" s="507" t="s">
        <v>785</v>
      </c>
      <c r="B120" s="508" t="s">
        <v>805</v>
      </c>
      <c r="C120" s="470">
        <f>SUM(C105:C119)</f>
        <v>0</v>
      </c>
      <c r="D120" s="470"/>
      <c r="E120" s="470">
        <f>SUM(E105:E119)</f>
        <v>0</v>
      </c>
      <c r="F120" s="470">
        <f>SUM(F105:F119)</f>
        <v>0</v>
      </c>
    </row>
    <row r="121" spans="1:6" ht="21.75" customHeight="1">
      <c r="A121" s="506" t="s">
        <v>796</v>
      </c>
      <c r="B121" s="508"/>
      <c r="C121" s="469"/>
      <c r="D121" s="469"/>
      <c r="E121" s="469"/>
      <c r="F121" s="469"/>
    </row>
    <row r="122" spans="1:6" ht="15.75">
      <c r="A122" s="676">
        <v>1</v>
      </c>
      <c r="B122" s="677"/>
      <c r="C122" s="92"/>
      <c r="D122" s="92"/>
      <c r="E122" s="92"/>
      <c r="F122" s="467">
        <f>C122-E122</f>
        <v>0</v>
      </c>
    </row>
    <row r="123" spans="1:6" ht="15.75">
      <c r="A123" s="676">
        <v>2</v>
      </c>
      <c r="B123" s="677"/>
      <c r="C123" s="92"/>
      <c r="D123" s="92"/>
      <c r="E123" s="92"/>
      <c r="F123" s="467">
        <f aca="true" t="shared" si="6" ref="F123:F136">C123-E123</f>
        <v>0</v>
      </c>
    </row>
    <row r="124" spans="1:6" ht="15.75">
      <c r="A124" s="676">
        <v>3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4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5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6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7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8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9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676">
        <v>10</v>
      </c>
      <c r="B131" s="677"/>
      <c r="C131" s="92"/>
      <c r="D131" s="92"/>
      <c r="E131" s="92"/>
      <c r="F131" s="467">
        <f t="shared" si="6"/>
        <v>0</v>
      </c>
    </row>
    <row r="132" spans="1:6" ht="15.75">
      <c r="A132" s="676">
        <v>11</v>
      </c>
      <c r="B132" s="677"/>
      <c r="C132" s="92"/>
      <c r="D132" s="92"/>
      <c r="E132" s="92"/>
      <c r="F132" s="467">
        <f t="shared" si="6"/>
        <v>0</v>
      </c>
    </row>
    <row r="133" spans="1:6" ht="15.75">
      <c r="A133" s="676">
        <v>12</v>
      </c>
      <c r="B133" s="677"/>
      <c r="C133" s="92"/>
      <c r="D133" s="92"/>
      <c r="E133" s="92"/>
      <c r="F133" s="467">
        <f t="shared" si="6"/>
        <v>0</v>
      </c>
    </row>
    <row r="134" spans="1:6" ht="15.75">
      <c r="A134" s="676">
        <v>13</v>
      </c>
      <c r="B134" s="677"/>
      <c r="C134" s="92"/>
      <c r="D134" s="92"/>
      <c r="E134" s="92"/>
      <c r="F134" s="467">
        <f t="shared" si="6"/>
        <v>0</v>
      </c>
    </row>
    <row r="135" spans="1:6" ht="15.75">
      <c r="A135" s="676">
        <v>14</v>
      </c>
      <c r="B135" s="677"/>
      <c r="C135" s="92"/>
      <c r="D135" s="92"/>
      <c r="E135" s="92"/>
      <c r="F135" s="467">
        <f t="shared" si="6"/>
        <v>0</v>
      </c>
    </row>
    <row r="136" spans="1:6" ht="15.75">
      <c r="A136" s="676">
        <v>15</v>
      </c>
      <c r="B136" s="677"/>
      <c r="C136" s="92"/>
      <c r="D136" s="92"/>
      <c r="E136" s="92"/>
      <c r="F136" s="467">
        <f t="shared" si="6"/>
        <v>0</v>
      </c>
    </row>
    <row r="137" spans="1:6" ht="15.75">
      <c r="A137" s="507" t="s">
        <v>797</v>
      </c>
      <c r="B137" s="508" t="s">
        <v>806</v>
      </c>
      <c r="C137" s="470">
        <f>SUM(C122:C136)</f>
        <v>0</v>
      </c>
      <c r="D137" s="470"/>
      <c r="E137" s="470">
        <f>SUM(E122:E136)</f>
        <v>0</v>
      </c>
      <c r="F137" s="470">
        <f>SUM(F122:F136)</f>
        <v>0</v>
      </c>
    </row>
    <row r="138" spans="1:6" ht="15.75">
      <c r="A138" s="504" t="s">
        <v>799</v>
      </c>
      <c r="B138" s="508"/>
      <c r="C138" s="469"/>
      <c r="D138" s="469"/>
      <c r="E138" s="469"/>
      <c r="F138" s="469"/>
    </row>
    <row r="139" spans="1:6" ht="15.75">
      <c r="A139" s="676">
        <v>1</v>
      </c>
      <c r="B139" s="677"/>
      <c r="C139" s="92"/>
      <c r="D139" s="92"/>
      <c r="E139" s="92"/>
      <c r="F139" s="467">
        <f>C139-E139</f>
        <v>0</v>
      </c>
    </row>
    <row r="140" spans="1:6" ht="15.75">
      <c r="A140" s="676">
        <v>2</v>
      </c>
      <c r="B140" s="677"/>
      <c r="C140" s="92"/>
      <c r="D140" s="92"/>
      <c r="E140" s="92"/>
      <c r="F140" s="467">
        <f aca="true" t="shared" si="7" ref="F140:F153">C140-E140</f>
        <v>0</v>
      </c>
    </row>
    <row r="141" spans="1:6" ht="15.75">
      <c r="A141" s="676">
        <v>3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4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5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6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7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8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9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676">
        <v>10</v>
      </c>
      <c r="B148" s="677"/>
      <c r="C148" s="92"/>
      <c r="D148" s="92"/>
      <c r="E148" s="92"/>
      <c r="F148" s="467">
        <f t="shared" si="7"/>
        <v>0</v>
      </c>
    </row>
    <row r="149" spans="1:6" ht="15.75">
      <c r="A149" s="676">
        <v>11</v>
      </c>
      <c r="B149" s="677"/>
      <c r="C149" s="92"/>
      <c r="D149" s="92"/>
      <c r="E149" s="92"/>
      <c r="F149" s="467">
        <f t="shared" si="7"/>
        <v>0</v>
      </c>
    </row>
    <row r="150" spans="1:6" ht="15.75">
      <c r="A150" s="676">
        <v>12</v>
      </c>
      <c r="B150" s="677"/>
      <c r="C150" s="92"/>
      <c r="D150" s="92"/>
      <c r="E150" s="92"/>
      <c r="F150" s="467">
        <f t="shared" si="7"/>
        <v>0</v>
      </c>
    </row>
    <row r="151" spans="1:6" ht="15.75">
      <c r="A151" s="676">
        <v>13</v>
      </c>
      <c r="B151" s="677"/>
      <c r="C151" s="92"/>
      <c r="D151" s="92"/>
      <c r="E151" s="92"/>
      <c r="F151" s="467">
        <f t="shared" si="7"/>
        <v>0</v>
      </c>
    </row>
    <row r="152" spans="1:6" ht="15.75">
      <c r="A152" s="676">
        <v>14</v>
      </c>
      <c r="B152" s="677"/>
      <c r="C152" s="92"/>
      <c r="D152" s="92"/>
      <c r="E152" s="92"/>
      <c r="F152" s="467">
        <f t="shared" si="7"/>
        <v>0</v>
      </c>
    </row>
    <row r="153" spans="1:6" ht="15.75">
      <c r="A153" s="676">
        <v>15</v>
      </c>
      <c r="B153" s="677"/>
      <c r="C153" s="92"/>
      <c r="D153" s="92"/>
      <c r="E153" s="92"/>
      <c r="F153" s="467">
        <f t="shared" si="7"/>
        <v>0</v>
      </c>
    </row>
    <row r="154" spans="1:6" ht="15.75">
      <c r="A154" s="507" t="s">
        <v>559</v>
      </c>
      <c r="B154" s="508" t="s">
        <v>807</v>
      </c>
      <c r="C154" s="470">
        <f>SUM(C139:C153)</f>
        <v>0</v>
      </c>
      <c r="D154" s="470"/>
      <c r="E154" s="470">
        <f>SUM(E139:E153)</f>
        <v>0</v>
      </c>
      <c r="F154" s="470">
        <f>SUM(F139:F153)</f>
        <v>0</v>
      </c>
    </row>
    <row r="155" spans="1:6" ht="15.75">
      <c r="A155" s="511" t="s">
        <v>808</v>
      </c>
      <c r="B155" s="508" t="s">
        <v>809</v>
      </c>
      <c r="C155" s="470">
        <f>C154+C137+C120+C103</f>
        <v>2299</v>
      </c>
      <c r="D155" s="470"/>
      <c r="E155" s="470">
        <f>E154+E137+E120+E103</f>
        <v>0</v>
      </c>
      <c r="F155" s="470">
        <f>F154+F137+F120+F103</f>
        <v>2299</v>
      </c>
    </row>
    <row r="156" spans="1:6" ht="15.75">
      <c r="A156" s="514"/>
      <c r="B156" s="515"/>
      <c r="C156" s="516"/>
      <c r="D156" s="516"/>
      <c r="E156" s="516"/>
      <c r="F156" s="516"/>
    </row>
    <row r="157" spans="1:8" ht="15.75">
      <c r="A157" s="690" t="s">
        <v>977</v>
      </c>
      <c r="B157" s="709">
        <f>pdeReportingDate</f>
        <v>43494</v>
      </c>
      <c r="C157" s="709"/>
      <c r="D157" s="709"/>
      <c r="E157" s="709"/>
      <c r="F157" s="709"/>
      <c r="G157" s="709"/>
      <c r="H157" s="709"/>
    </row>
    <row r="158" spans="1:8" ht="15.75">
      <c r="A158" s="690"/>
      <c r="B158" s="52"/>
      <c r="C158" s="52"/>
      <c r="D158" s="52"/>
      <c r="E158" s="52"/>
      <c r="F158" s="52"/>
      <c r="G158" s="52"/>
      <c r="H158" s="52"/>
    </row>
    <row r="159" spans="1:8" ht="15.75">
      <c r="A159" s="691" t="s">
        <v>8</v>
      </c>
      <c r="B159" s="710" t="str">
        <f>authorName</f>
        <v>Здравка Тодорова Иванова</v>
      </c>
      <c r="C159" s="710"/>
      <c r="D159" s="710"/>
      <c r="E159" s="710"/>
      <c r="F159" s="710"/>
      <c r="G159" s="710"/>
      <c r="H159" s="710"/>
    </row>
    <row r="160" spans="1:8" ht="15.75">
      <c r="A160" s="691"/>
      <c r="B160" s="80"/>
      <c r="C160" s="80"/>
      <c r="D160" s="80"/>
      <c r="E160" s="80"/>
      <c r="F160" s="80"/>
      <c r="G160" s="80"/>
      <c r="H160" s="80"/>
    </row>
    <row r="161" spans="1:8" ht="15.75">
      <c r="A161" s="691" t="s">
        <v>920</v>
      </c>
      <c r="B161" s="711"/>
      <c r="C161" s="711"/>
      <c r="D161" s="711"/>
      <c r="E161" s="711"/>
      <c r="F161" s="711"/>
      <c r="G161" s="711"/>
      <c r="H161" s="711"/>
    </row>
    <row r="162" spans="1:8" ht="15.75" customHeight="1">
      <c r="A162" s="692"/>
      <c r="B162" s="708" t="s">
        <v>991</v>
      </c>
      <c r="C162" s="708"/>
      <c r="D162" s="708"/>
      <c r="E162" s="708"/>
      <c r="F162" s="572"/>
      <c r="G162" s="45"/>
      <c r="H162" s="42"/>
    </row>
    <row r="163" spans="1:8" ht="15.75">
      <c r="A163" s="692"/>
      <c r="B163" s="708" t="s">
        <v>979</v>
      </c>
      <c r="C163" s="708"/>
      <c r="D163" s="708"/>
      <c r="E163" s="708"/>
      <c r="F163" s="572"/>
      <c r="G163" s="45"/>
      <c r="H163" s="42"/>
    </row>
    <row r="164" spans="1:8" ht="15.75">
      <c r="A164" s="692"/>
      <c r="B164" s="708" t="s">
        <v>979</v>
      </c>
      <c r="C164" s="708"/>
      <c r="D164" s="708"/>
      <c r="E164" s="708"/>
      <c r="F164" s="572"/>
      <c r="G164" s="45"/>
      <c r="H164" s="42"/>
    </row>
    <row r="165" spans="1:8" ht="15.75">
      <c r="A165" s="692"/>
      <c r="B165" s="708" t="s">
        <v>979</v>
      </c>
      <c r="C165" s="708"/>
      <c r="D165" s="708"/>
      <c r="E165" s="708"/>
      <c r="F165" s="572"/>
      <c r="G165" s="45"/>
      <c r="H165" s="42"/>
    </row>
    <row r="166" spans="1:8" ht="15.75">
      <c r="A166" s="692"/>
      <c r="B166" s="708"/>
      <c r="C166" s="708"/>
      <c r="D166" s="708"/>
      <c r="E166" s="708"/>
      <c r="F166" s="572"/>
      <c r="G166" s="45"/>
      <c r="H166" s="42"/>
    </row>
    <row r="167" spans="1:8" ht="15.75">
      <c r="A167" s="692"/>
      <c r="B167" s="708"/>
      <c r="C167" s="708"/>
      <c r="D167" s="708"/>
      <c r="E167" s="708"/>
      <c r="F167" s="572"/>
      <c r="G167" s="45"/>
      <c r="H167" s="42"/>
    </row>
    <row r="168" spans="1:8" ht="15.75">
      <c r="A168" s="692"/>
      <c r="B168" s="708"/>
      <c r="C168" s="708"/>
      <c r="D168" s="708"/>
      <c r="E168" s="708"/>
      <c r="F168" s="572"/>
      <c r="G168" s="45"/>
      <c r="H168" s="42"/>
    </row>
  </sheetData>
  <sheetProtection password="D554" sheet="1" objects="1" scenarios="1" insertRows="0"/>
  <mergeCells count="10">
    <mergeCell ref="B167:E167"/>
    <mergeCell ref="B168:E168"/>
    <mergeCell ref="B163:E163"/>
    <mergeCell ref="B164:E164"/>
    <mergeCell ref="B157:H157"/>
    <mergeCell ref="B159:H159"/>
    <mergeCell ref="B161:H161"/>
    <mergeCell ref="B162:E162"/>
    <mergeCell ref="B165:E165"/>
    <mergeCell ref="B166:E16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7" max="5" man="1"/>
    <brk id="1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F36" sqref="F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26272</v>
      </c>
      <c r="E11" s="326"/>
      <c r="F11" s="326"/>
      <c r="G11" s="327">
        <f>D11+E11-F11</f>
        <v>26272</v>
      </c>
      <c r="H11" s="326"/>
      <c r="I11" s="326"/>
      <c r="J11" s="327">
        <f>G11+H11-I11</f>
        <v>26272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26272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309149</v>
      </c>
      <c r="E12" s="326">
        <v>13632</v>
      </c>
      <c r="F12" s="326">
        <v>933</v>
      </c>
      <c r="G12" s="327">
        <f aca="true" t="shared" si="2" ref="G12:G41">D12+E12-F12</f>
        <v>321848</v>
      </c>
      <c r="H12" s="326"/>
      <c r="I12" s="326"/>
      <c r="J12" s="327">
        <f aca="true" t="shared" si="3" ref="J12:J41">G12+H12-I12</f>
        <v>321848</v>
      </c>
      <c r="K12" s="326">
        <v>19241</v>
      </c>
      <c r="L12" s="326">
        <v>7293</v>
      </c>
      <c r="M12" s="326">
        <v>83</v>
      </c>
      <c r="N12" s="327">
        <f aca="true" t="shared" si="4" ref="N12:N41">K12+L12-M12</f>
        <v>26451</v>
      </c>
      <c r="O12" s="326"/>
      <c r="P12" s="326"/>
      <c r="Q12" s="327">
        <f t="shared" si="0"/>
        <v>26451</v>
      </c>
      <c r="R12" s="338">
        <f t="shared" si="1"/>
        <v>295397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0</v>
      </c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>
        <v>0</v>
      </c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114231</v>
      </c>
      <c r="E14" s="326">
        <v>10596</v>
      </c>
      <c r="F14" s="326">
        <v>354</v>
      </c>
      <c r="G14" s="327">
        <f t="shared" si="2"/>
        <v>124473</v>
      </c>
      <c r="H14" s="326"/>
      <c r="I14" s="326"/>
      <c r="J14" s="327">
        <f t="shared" si="3"/>
        <v>124473</v>
      </c>
      <c r="K14" s="326">
        <v>66618</v>
      </c>
      <c r="L14" s="326">
        <v>6116</v>
      </c>
      <c r="M14" s="326">
        <v>347</v>
      </c>
      <c r="N14" s="327">
        <f t="shared" si="4"/>
        <v>72387</v>
      </c>
      <c r="O14" s="326"/>
      <c r="P14" s="326"/>
      <c r="Q14" s="327">
        <f t="shared" si="0"/>
        <v>72387</v>
      </c>
      <c r="R14" s="338">
        <f t="shared" si="1"/>
        <v>52086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5048</v>
      </c>
      <c r="E15" s="326">
        <v>5221</v>
      </c>
      <c r="F15" s="326">
        <v>484</v>
      </c>
      <c r="G15" s="327">
        <f t="shared" si="2"/>
        <v>9785</v>
      </c>
      <c r="H15" s="326"/>
      <c r="I15" s="326"/>
      <c r="J15" s="327">
        <f t="shared" si="3"/>
        <v>9785</v>
      </c>
      <c r="K15" s="326">
        <v>3311</v>
      </c>
      <c r="L15" s="326">
        <v>514</v>
      </c>
      <c r="M15" s="326">
        <v>483</v>
      </c>
      <c r="N15" s="327">
        <f t="shared" si="4"/>
        <v>3342</v>
      </c>
      <c r="O15" s="326"/>
      <c r="P15" s="326"/>
      <c r="Q15" s="327">
        <f t="shared" si="0"/>
        <v>3342</v>
      </c>
      <c r="R15" s="338">
        <f t="shared" si="1"/>
        <v>6443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38294</v>
      </c>
      <c r="E16" s="326">
        <v>5184</v>
      </c>
      <c r="F16" s="326">
        <v>415</v>
      </c>
      <c r="G16" s="327">
        <f t="shared" si="2"/>
        <v>43063</v>
      </c>
      <c r="H16" s="326"/>
      <c r="I16" s="326"/>
      <c r="J16" s="327">
        <f t="shared" si="3"/>
        <v>43063</v>
      </c>
      <c r="K16" s="326">
        <v>28219</v>
      </c>
      <c r="L16" s="326">
        <v>2836</v>
      </c>
      <c r="M16" s="326">
        <v>411</v>
      </c>
      <c r="N16" s="327">
        <f t="shared" si="4"/>
        <v>30644</v>
      </c>
      <c r="O16" s="326"/>
      <c r="P16" s="326"/>
      <c r="Q16" s="327">
        <f t="shared" si="0"/>
        <v>30644</v>
      </c>
      <c r="R16" s="338">
        <f t="shared" si="1"/>
        <v>12419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8910</v>
      </c>
      <c r="E17" s="326">
        <v>32841</v>
      </c>
      <c r="F17" s="326">
        <v>34634</v>
      </c>
      <c r="G17" s="327">
        <f t="shared" si="2"/>
        <v>7117</v>
      </c>
      <c r="H17" s="326"/>
      <c r="I17" s="326"/>
      <c r="J17" s="327">
        <f t="shared" si="3"/>
        <v>7117</v>
      </c>
      <c r="K17" s="326">
        <v>0</v>
      </c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7117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627</v>
      </c>
      <c r="E18" s="326"/>
      <c r="F18" s="326"/>
      <c r="G18" s="327">
        <f t="shared" si="2"/>
        <v>627</v>
      </c>
      <c r="H18" s="326"/>
      <c r="I18" s="326"/>
      <c r="J18" s="327">
        <f t="shared" si="3"/>
        <v>627</v>
      </c>
      <c r="K18" s="326">
        <v>48</v>
      </c>
      <c r="L18" s="326">
        <v>25</v>
      </c>
      <c r="M18" s="326"/>
      <c r="N18" s="327">
        <f t="shared" si="4"/>
        <v>73</v>
      </c>
      <c r="O18" s="326"/>
      <c r="P18" s="326"/>
      <c r="Q18" s="327">
        <f t="shared" si="0"/>
        <v>73</v>
      </c>
      <c r="R18" s="338">
        <f t="shared" si="1"/>
        <v>554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502531</v>
      </c>
      <c r="E19" s="328">
        <f>SUM(E11:E18)</f>
        <v>67474</v>
      </c>
      <c r="F19" s="328">
        <f>SUM(F11:F18)</f>
        <v>36820</v>
      </c>
      <c r="G19" s="327">
        <f t="shared" si="2"/>
        <v>533185</v>
      </c>
      <c r="H19" s="328">
        <f>SUM(H11:H18)</f>
        <v>0</v>
      </c>
      <c r="I19" s="328">
        <f>SUM(I11:I18)</f>
        <v>0</v>
      </c>
      <c r="J19" s="327">
        <f t="shared" si="3"/>
        <v>533185</v>
      </c>
      <c r="K19" s="328">
        <f>SUM(K11:K18)</f>
        <v>117437</v>
      </c>
      <c r="L19" s="328">
        <f>SUM(L11:L18)</f>
        <v>16784</v>
      </c>
      <c r="M19" s="328">
        <f>SUM(M11:M18)</f>
        <v>1324</v>
      </c>
      <c r="N19" s="327">
        <f t="shared" si="4"/>
        <v>132897</v>
      </c>
      <c r="O19" s="328">
        <f>SUM(O11:O18)</f>
        <v>0</v>
      </c>
      <c r="P19" s="328">
        <f>SUM(P11:P18)</f>
        <v>0</v>
      </c>
      <c r="Q19" s="327">
        <f t="shared" si="0"/>
        <v>132897</v>
      </c>
      <c r="R19" s="338">
        <f t="shared" si="1"/>
        <v>400288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36254</v>
      </c>
      <c r="E20" s="326">
        <v>125</v>
      </c>
      <c r="F20" s="326">
        <v>26</v>
      </c>
      <c r="G20" s="327">
        <f t="shared" si="2"/>
        <v>36353</v>
      </c>
      <c r="H20" s="326">
        <v>1</v>
      </c>
      <c r="I20" s="326">
        <v>113</v>
      </c>
      <c r="J20" s="327">
        <f t="shared" si="3"/>
        <v>36241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36241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1998</v>
      </c>
      <c r="E24" s="326">
        <v>26</v>
      </c>
      <c r="F24" s="326"/>
      <c r="G24" s="327">
        <f t="shared" si="2"/>
        <v>2024</v>
      </c>
      <c r="H24" s="326"/>
      <c r="I24" s="326"/>
      <c r="J24" s="327">
        <f t="shared" si="3"/>
        <v>2024</v>
      </c>
      <c r="K24" s="326">
        <v>1829</v>
      </c>
      <c r="L24" s="326">
        <v>95</v>
      </c>
      <c r="M24" s="326"/>
      <c r="N24" s="327">
        <f t="shared" si="4"/>
        <v>1924</v>
      </c>
      <c r="O24" s="326"/>
      <c r="P24" s="326"/>
      <c r="Q24" s="327">
        <f t="shared" si="0"/>
        <v>1924</v>
      </c>
      <c r="R24" s="338">
        <f t="shared" si="1"/>
        <v>100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1651</v>
      </c>
      <c r="E26" s="326">
        <v>401</v>
      </c>
      <c r="F26" s="326"/>
      <c r="G26" s="327">
        <f t="shared" si="2"/>
        <v>2052</v>
      </c>
      <c r="H26" s="326"/>
      <c r="I26" s="326"/>
      <c r="J26" s="327">
        <f t="shared" si="3"/>
        <v>2052</v>
      </c>
      <c r="K26" s="326">
        <v>1057</v>
      </c>
      <c r="L26" s="326">
        <v>122</v>
      </c>
      <c r="M26" s="326"/>
      <c r="N26" s="327">
        <f t="shared" si="4"/>
        <v>1179</v>
      </c>
      <c r="O26" s="326"/>
      <c r="P26" s="326"/>
      <c r="Q26" s="327">
        <f t="shared" si="0"/>
        <v>1179</v>
      </c>
      <c r="R26" s="338">
        <f t="shared" si="1"/>
        <v>873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3649</v>
      </c>
      <c r="E27" s="330">
        <f aca="true" t="shared" si="5" ref="E27:P27">SUM(E23:E26)</f>
        <v>427</v>
      </c>
      <c r="F27" s="330">
        <f t="shared" si="5"/>
        <v>0</v>
      </c>
      <c r="G27" s="331">
        <f t="shared" si="2"/>
        <v>4076</v>
      </c>
      <c r="H27" s="330">
        <f t="shared" si="5"/>
        <v>0</v>
      </c>
      <c r="I27" s="330">
        <f t="shared" si="5"/>
        <v>0</v>
      </c>
      <c r="J27" s="331">
        <f t="shared" si="3"/>
        <v>4076</v>
      </c>
      <c r="K27" s="330">
        <f t="shared" si="5"/>
        <v>2886</v>
      </c>
      <c r="L27" s="330">
        <f t="shared" si="5"/>
        <v>217</v>
      </c>
      <c r="M27" s="330">
        <f t="shared" si="5"/>
        <v>0</v>
      </c>
      <c r="N27" s="331">
        <f t="shared" si="4"/>
        <v>3103</v>
      </c>
      <c r="O27" s="330">
        <f t="shared" si="5"/>
        <v>0</v>
      </c>
      <c r="P27" s="330">
        <f t="shared" si="5"/>
        <v>0</v>
      </c>
      <c r="Q27" s="331">
        <f t="shared" si="0"/>
        <v>3103</v>
      </c>
      <c r="R27" s="341">
        <f t="shared" si="1"/>
        <v>973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131914</v>
      </c>
      <c r="E29" s="333">
        <f aca="true" t="shared" si="6" ref="E29:P29">SUM(E30:E33)</f>
        <v>2</v>
      </c>
      <c r="F29" s="333">
        <f t="shared" si="6"/>
        <v>846</v>
      </c>
      <c r="G29" s="334">
        <f t="shared" si="2"/>
        <v>131070</v>
      </c>
      <c r="H29" s="333">
        <f t="shared" si="6"/>
        <v>0</v>
      </c>
      <c r="I29" s="333">
        <f t="shared" si="6"/>
        <v>2126</v>
      </c>
      <c r="J29" s="334">
        <f t="shared" si="3"/>
        <v>128944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128944</v>
      </c>
    </row>
    <row r="30" spans="1:18" ht="15.75">
      <c r="A30" s="337"/>
      <c r="B30" s="319" t="s">
        <v>108</v>
      </c>
      <c r="C30" s="152" t="s">
        <v>563</v>
      </c>
      <c r="D30" s="706">
        <v>131670</v>
      </c>
      <c r="E30" s="706"/>
      <c r="F30" s="706">
        <v>846</v>
      </c>
      <c r="G30" s="327">
        <f t="shared" si="2"/>
        <v>130824</v>
      </c>
      <c r="H30" s="326"/>
      <c r="I30" s="326">
        <v>2126</v>
      </c>
      <c r="J30" s="327">
        <f t="shared" si="3"/>
        <v>128698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128698</v>
      </c>
    </row>
    <row r="31" spans="1:18" ht="15.75">
      <c r="A31" s="337"/>
      <c r="B31" s="319" t="s">
        <v>110</v>
      </c>
      <c r="C31" s="152" t="s">
        <v>564</v>
      </c>
      <c r="D31" s="706"/>
      <c r="E31" s="706"/>
      <c r="F31" s="70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706">
        <v>233</v>
      </c>
      <c r="E32" s="706"/>
      <c r="F32" s="706"/>
      <c r="G32" s="327">
        <f t="shared" si="2"/>
        <v>233</v>
      </c>
      <c r="H32" s="326"/>
      <c r="I32" s="326"/>
      <c r="J32" s="327">
        <f t="shared" si="3"/>
        <v>233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233</v>
      </c>
    </row>
    <row r="33" spans="1:18" ht="15.75">
      <c r="A33" s="337"/>
      <c r="B33" s="319" t="s">
        <v>115</v>
      </c>
      <c r="C33" s="152" t="s">
        <v>566</v>
      </c>
      <c r="D33" s="706">
        <v>11</v>
      </c>
      <c r="E33" s="326">
        <v>2</v>
      </c>
      <c r="F33" s="326"/>
      <c r="G33" s="327">
        <f t="shared" si="2"/>
        <v>13</v>
      </c>
      <c r="H33" s="326"/>
      <c r="I33" s="326"/>
      <c r="J33" s="327">
        <f t="shared" si="3"/>
        <v>13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13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51</v>
      </c>
      <c r="E34" s="322">
        <f aca="true" t="shared" si="9" ref="E34:P34">SUM(E35:E38)</f>
        <v>0</v>
      </c>
      <c r="F34" s="322">
        <f t="shared" si="9"/>
        <v>51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>
        <v>51</v>
      </c>
      <c r="E35" s="326"/>
      <c r="F35" s="326">
        <v>51</v>
      </c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131965</v>
      </c>
      <c r="E40" s="328">
        <f aca="true" t="shared" si="10" ref="E40:P40">E29+E34+E39</f>
        <v>2</v>
      </c>
      <c r="F40" s="328">
        <f t="shared" si="10"/>
        <v>897</v>
      </c>
      <c r="G40" s="327">
        <f t="shared" si="2"/>
        <v>131070</v>
      </c>
      <c r="H40" s="328">
        <f t="shared" si="10"/>
        <v>0</v>
      </c>
      <c r="I40" s="328">
        <f t="shared" si="10"/>
        <v>2126</v>
      </c>
      <c r="J40" s="327">
        <f t="shared" si="3"/>
        <v>128944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128944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674399</v>
      </c>
      <c r="E42" s="347">
        <f>E19+E20+E21+E27+E40+E41</f>
        <v>68028</v>
      </c>
      <c r="F42" s="347">
        <f aca="true" t="shared" si="11" ref="F42:R42">F19+F20+F21+F27+F40+F41</f>
        <v>37743</v>
      </c>
      <c r="G42" s="347">
        <f t="shared" si="11"/>
        <v>704684</v>
      </c>
      <c r="H42" s="347">
        <f t="shared" si="11"/>
        <v>1</v>
      </c>
      <c r="I42" s="347">
        <f t="shared" si="11"/>
        <v>2239</v>
      </c>
      <c r="J42" s="347">
        <f t="shared" si="11"/>
        <v>702446</v>
      </c>
      <c r="K42" s="347">
        <f t="shared" si="11"/>
        <v>120323</v>
      </c>
      <c r="L42" s="347">
        <f t="shared" si="11"/>
        <v>17001</v>
      </c>
      <c r="M42" s="347">
        <f t="shared" si="11"/>
        <v>1324</v>
      </c>
      <c r="N42" s="347">
        <f t="shared" si="11"/>
        <v>136000</v>
      </c>
      <c r="O42" s="347">
        <f t="shared" si="11"/>
        <v>0</v>
      </c>
      <c r="P42" s="347">
        <f t="shared" si="11"/>
        <v>0</v>
      </c>
      <c r="Q42" s="347">
        <f t="shared" si="11"/>
        <v>136000</v>
      </c>
      <c r="R42" s="348">
        <f t="shared" si="11"/>
        <v>566446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0" t="s">
        <v>977</v>
      </c>
      <c r="C45" s="709">
        <f>pdeReportingDate</f>
        <v>43494</v>
      </c>
      <c r="D45" s="709"/>
      <c r="E45" s="709"/>
      <c r="F45" s="709"/>
      <c r="G45" s="709"/>
      <c r="H45" s="709"/>
      <c r="I45" s="709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10" t="str">
        <f>authorName</f>
        <v>Здравка Тодорова Иванова</v>
      </c>
      <c r="D47" s="710"/>
      <c r="E47" s="710"/>
      <c r="F47" s="710"/>
      <c r="G47" s="710"/>
      <c r="H47" s="710"/>
      <c r="I47" s="710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1"/>
      <c r="D49" s="711"/>
      <c r="E49" s="711"/>
      <c r="F49" s="711"/>
      <c r="G49" s="711"/>
      <c r="H49" s="711"/>
      <c r="I49" s="711"/>
    </row>
    <row r="50" spans="2:9" ht="15.75" customHeight="1">
      <c r="B50" s="692"/>
      <c r="C50" s="708" t="s">
        <v>991</v>
      </c>
      <c r="D50" s="708"/>
      <c r="E50" s="708"/>
      <c r="F50" s="708"/>
      <c r="G50" s="572"/>
      <c r="H50" s="45"/>
      <c r="I50" s="42"/>
    </row>
    <row r="51" spans="2:9" ht="15.75">
      <c r="B51" s="692"/>
      <c r="C51" s="708" t="s">
        <v>979</v>
      </c>
      <c r="D51" s="708"/>
      <c r="E51" s="708"/>
      <c r="F51" s="708"/>
      <c r="G51" s="572"/>
      <c r="H51" s="45"/>
      <c r="I51" s="42"/>
    </row>
    <row r="52" spans="2:9" ht="15.75">
      <c r="B52" s="692"/>
      <c r="C52" s="708" t="s">
        <v>979</v>
      </c>
      <c r="D52" s="708"/>
      <c r="E52" s="708"/>
      <c r="F52" s="708"/>
      <c r="G52" s="572"/>
      <c r="H52" s="45"/>
      <c r="I52" s="42"/>
    </row>
    <row r="53" spans="2:9" ht="15.75">
      <c r="B53" s="692"/>
      <c r="C53" s="708" t="s">
        <v>979</v>
      </c>
      <c r="D53" s="708"/>
      <c r="E53" s="708"/>
      <c r="F53" s="708"/>
      <c r="G53" s="572"/>
      <c r="H53" s="45"/>
      <c r="I53" s="42"/>
    </row>
    <row r="54" spans="2:9" ht="15.75">
      <c r="B54" s="692"/>
      <c r="C54" s="708"/>
      <c r="D54" s="708"/>
      <c r="E54" s="708"/>
      <c r="F54" s="708"/>
      <c r="G54" s="572"/>
      <c r="H54" s="45"/>
      <c r="I54" s="42"/>
    </row>
    <row r="55" spans="2:9" ht="15.75">
      <c r="B55" s="692"/>
      <c r="C55" s="708"/>
      <c r="D55" s="708"/>
      <c r="E55" s="708"/>
      <c r="F55" s="708"/>
      <c r="G55" s="572"/>
      <c r="H55" s="45"/>
      <c r="I55" s="42"/>
    </row>
    <row r="56" spans="2:9" ht="15.75">
      <c r="B56" s="692"/>
      <c r="C56" s="708"/>
      <c r="D56" s="708"/>
      <c r="E56" s="708"/>
      <c r="F56" s="708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2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3" t="s">
        <v>588</v>
      </c>
      <c r="E8" s="364"/>
      <c r="F8" s="127"/>
    </row>
    <row r="9" spans="1:6" s="128" customFormat="1" ht="15.75">
      <c r="A9" s="739"/>
      <c r="B9" s="741"/>
      <c r="C9" s="73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2695</v>
      </c>
      <c r="D13" s="360">
        <f>SUM(D14:D16)</f>
        <v>0</v>
      </c>
      <c r="E13" s="367">
        <f>SUM(E14:E16)</f>
        <v>2695</v>
      </c>
      <c r="F13" s="133"/>
    </row>
    <row r="14" spans="1:6" ht="15.75">
      <c r="A14" s="368" t="s">
        <v>596</v>
      </c>
      <c r="B14" s="135" t="s">
        <v>597</v>
      </c>
      <c r="C14" s="366">
        <v>1241</v>
      </c>
      <c r="D14" s="366"/>
      <c r="E14" s="367">
        <f aca="true" t="shared" si="0" ref="E14:E44">C14-D14</f>
        <v>1241</v>
      </c>
      <c r="F14" s="133"/>
    </row>
    <row r="15" spans="1:6" ht="15.75">
      <c r="A15" s="368" t="s">
        <v>598</v>
      </c>
      <c r="B15" s="135" t="s">
        <v>599</v>
      </c>
      <c r="C15" s="366">
        <v>653</v>
      </c>
      <c r="D15" s="366"/>
      <c r="E15" s="367">
        <f t="shared" si="0"/>
        <v>653</v>
      </c>
      <c r="F15" s="133"/>
    </row>
    <row r="16" spans="1:6" ht="15.75">
      <c r="A16" s="368" t="s">
        <v>600</v>
      </c>
      <c r="B16" s="135" t="s">
        <v>601</v>
      </c>
      <c r="C16" s="366">
        <v>801</v>
      </c>
      <c r="D16" s="366"/>
      <c r="E16" s="367">
        <f t="shared" si="0"/>
        <v>801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1362</v>
      </c>
      <c r="D18" s="360">
        <f>+D19+D20</f>
        <v>0</v>
      </c>
      <c r="E18" s="367">
        <f t="shared" si="0"/>
        <v>1362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v>1362</v>
      </c>
      <c r="D20" s="366"/>
      <c r="E20" s="367">
        <f t="shared" si="0"/>
        <v>1362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4057</v>
      </c>
      <c r="D21" s="438">
        <f>D13+D17+D18</f>
        <v>0</v>
      </c>
      <c r="E21" s="439">
        <f>E13+E17+E18</f>
        <v>4057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1259</v>
      </c>
      <c r="D26" s="360">
        <f>SUM(D27:D29)</f>
        <v>1259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543</v>
      </c>
      <c r="D27" s="366">
        <v>543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372</v>
      </c>
      <c r="D28" s="366">
        <v>372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>
        <v>344</v>
      </c>
      <c r="D29" s="366">
        <v>344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463</v>
      </c>
      <c r="D30" s="366">
        <v>463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663</v>
      </c>
      <c r="D31" s="366">
        <v>663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>
        <v>105</v>
      </c>
      <c r="D33" s="366">
        <v>105</v>
      </c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1597</v>
      </c>
      <c r="D40" s="360">
        <f>SUM(D41:D44)</f>
        <v>1597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1597</v>
      </c>
      <c r="D44" s="366">
        <v>1597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4087</v>
      </c>
      <c r="D45" s="436">
        <f>D26+D30+D31+D33+D32+D34+D35+D40</f>
        <v>4087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8144</v>
      </c>
      <c r="D46" s="442">
        <f>D45+D23+D21+D11</f>
        <v>4087</v>
      </c>
      <c r="E46" s="443">
        <f>E45+E23+E21+E11</f>
        <v>4057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3" t="s">
        <v>659</v>
      </c>
      <c r="E50" s="363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55952</v>
      </c>
      <c r="D58" s="138">
        <f>D59+D61</f>
        <v>0</v>
      </c>
      <c r="E58" s="136">
        <f t="shared" si="1"/>
        <v>55952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55952</v>
      </c>
      <c r="D59" s="197"/>
      <c r="E59" s="136">
        <f t="shared" si="1"/>
        <v>55952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688</v>
      </c>
      <c r="D66" s="197"/>
      <c r="E66" s="136">
        <f t="shared" si="1"/>
        <v>688</v>
      </c>
      <c r="F66" s="196"/>
    </row>
    <row r="67" spans="1:6" ht="15.75">
      <c r="A67" s="368" t="s">
        <v>684</v>
      </c>
      <c r="B67" s="135" t="s">
        <v>685</v>
      </c>
      <c r="C67" s="197">
        <v>688</v>
      </c>
      <c r="D67" s="197"/>
      <c r="E67" s="136">
        <f t="shared" si="1"/>
        <v>688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56640</v>
      </c>
      <c r="D68" s="433">
        <f>D54+D58+D63+D64+D65+D66</f>
        <v>0</v>
      </c>
      <c r="E68" s="434">
        <f t="shared" si="1"/>
        <v>56640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17641</v>
      </c>
      <c r="D70" s="197"/>
      <c r="E70" s="136">
        <f t="shared" si="1"/>
        <v>17641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3436</v>
      </c>
      <c r="D73" s="137">
        <f>SUM(D74:D76)</f>
        <v>3436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1482</v>
      </c>
      <c r="D74" s="197">
        <v>1482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>
        <v>1909</v>
      </c>
      <c r="D75" s="197">
        <v>1909</v>
      </c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45</v>
      </c>
      <c r="D76" s="197">
        <v>45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9228</v>
      </c>
      <c r="D77" s="138">
        <f>D78+D80</f>
        <v>9228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9228</v>
      </c>
      <c r="D78" s="197">
        <v>9228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273</v>
      </c>
      <c r="D82" s="138">
        <f>SUM(D83:D86)</f>
        <v>273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>
        <v>273</v>
      </c>
      <c r="D86" s="197">
        <v>273</v>
      </c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17169</v>
      </c>
      <c r="D87" s="134">
        <f>SUM(D88:D92)+D96</f>
        <v>17169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7288</v>
      </c>
      <c r="D89" s="197">
        <v>7288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8091</v>
      </c>
      <c r="D90" s="197">
        <v>8091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1197</v>
      </c>
      <c r="D91" s="197">
        <v>1197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342</v>
      </c>
      <c r="D92" s="138">
        <f>SUM(D93:D95)</f>
        <v>342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92</v>
      </c>
      <c r="D94" s="197">
        <v>92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250</v>
      </c>
      <c r="D95" s="197">
        <v>250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251</v>
      </c>
      <c r="D96" s="197">
        <v>251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373</v>
      </c>
      <c r="D97" s="197">
        <v>373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30479</v>
      </c>
      <c r="D98" s="431">
        <f>D87+D82+D77+D73+D97</f>
        <v>30479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104760</v>
      </c>
      <c r="D99" s="425">
        <f>D98+D70+D68</f>
        <v>30479</v>
      </c>
      <c r="E99" s="425">
        <f>E98+E70+E68</f>
        <v>74281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9">
        <f>pdeReportingDate</f>
        <v>43494</v>
      </c>
      <c r="C111" s="709"/>
      <c r="D111" s="709"/>
      <c r="E111" s="709"/>
      <c r="F111" s="709"/>
      <c r="G111" s="52"/>
      <c r="H111" s="52"/>
    </row>
    <row r="112" spans="1:8" ht="15.75">
      <c r="A112" s="690"/>
      <c r="B112" s="709"/>
      <c r="C112" s="709"/>
      <c r="D112" s="709"/>
      <c r="E112" s="709"/>
      <c r="F112" s="709"/>
      <c r="G112" s="52"/>
      <c r="H112" s="52"/>
    </row>
    <row r="113" spans="1:8" ht="15.75">
      <c r="A113" s="691" t="s">
        <v>8</v>
      </c>
      <c r="B113" s="710" t="str">
        <f>authorName</f>
        <v>Здравка Тодорова Иванова</v>
      </c>
      <c r="C113" s="710"/>
      <c r="D113" s="710"/>
      <c r="E113" s="710"/>
      <c r="F113" s="710"/>
      <c r="G113" s="80"/>
      <c r="H113" s="80"/>
    </row>
    <row r="114" spans="1:8" ht="15.75">
      <c r="A114" s="691"/>
      <c r="B114" s="710"/>
      <c r="C114" s="710"/>
      <c r="D114" s="710"/>
      <c r="E114" s="710"/>
      <c r="F114" s="710"/>
      <c r="G114" s="80"/>
      <c r="H114" s="80"/>
    </row>
    <row r="115" spans="1:8" ht="15.75">
      <c r="A115" s="691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2"/>
      <c r="B116" s="708" t="s">
        <v>979</v>
      </c>
      <c r="C116" s="708"/>
      <c r="D116" s="708"/>
      <c r="E116" s="708"/>
      <c r="F116" s="708"/>
      <c r="G116" s="692"/>
      <c r="H116" s="692"/>
    </row>
    <row r="117" spans="1:8" ht="15.75" customHeight="1">
      <c r="A117" s="692"/>
      <c r="B117" s="708" t="s">
        <v>979</v>
      </c>
      <c r="C117" s="708"/>
      <c r="D117" s="708"/>
      <c r="E117" s="708"/>
      <c r="F117" s="708"/>
      <c r="G117" s="692"/>
      <c r="H117" s="692"/>
    </row>
    <row r="118" spans="1:8" ht="15.75" customHeight="1">
      <c r="A118" s="692"/>
      <c r="B118" s="708" t="s">
        <v>979</v>
      </c>
      <c r="C118" s="708"/>
      <c r="D118" s="708"/>
      <c r="E118" s="708"/>
      <c r="F118" s="708"/>
      <c r="G118" s="692"/>
      <c r="H118" s="692"/>
    </row>
    <row r="119" spans="1:8" ht="15.75" customHeight="1">
      <c r="A119" s="692"/>
      <c r="B119" s="708" t="s">
        <v>979</v>
      </c>
      <c r="C119" s="708"/>
      <c r="D119" s="708"/>
      <c r="E119" s="708"/>
      <c r="F119" s="708"/>
      <c r="G119" s="692"/>
      <c r="H119" s="692"/>
    </row>
    <row r="120" spans="1:8" ht="15.75">
      <c r="A120" s="692"/>
      <c r="B120" s="708"/>
      <c r="C120" s="708"/>
      <c r="D120" s="708"/>
      <c r="E120" s="708"/>
      <c r="F120" s="708"/>
      <c r="G120" s="692"/>
      <c r="H120" s="692"/>
    </row>
    <row r="121" spans="1:8" ht="15.75">
      <c r="A121" s="692"/>
      <c r="B121" s="708"/>
      <c r="C121" s="708"/>
      <c r="D121" s="708"/>
      <c r="E121" s="708"/>
      <c r="F121" s="708"/>
      <c r="G121" s="692"/>
      <c r="H121" s="692"/>
    </row>
    <row r="122" spans="1:8" ht="15.75">
      <c r="A122" s="692"/>
      <c r="B122" s="708"/>
      <c r="C122" s="708"/>
      <c r="D122" s="708"/>
      <c r="E122" s="708"/>
      <c r="F122" s="708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56554316</v>
      </c>
      <c r="D13" s="447"/>
      <c r="E13" s="447"/>
      <c r="F13" s="447">
        <v>128944</v>
      </c>
      <c r="G13" s="447"/>
      <c r="H13" s="447"/>
      <c r="I13" s="448">
        <f>F13+G13-H13</f>
        <v>128944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56554316</v>
      </c>
      <c r="D18" s="454">
        <f t="shared" si="1"/>
        <v>0</v>
      </c>
      <c r="E18" s="454">
        <f t="shared" si="1"/>
        <v>0</v>
      </c>
      <c r="F18" s="454">
        <f t="shared" si="1"/>
        <v>128944</v>
      </c>
      <c r="G18" s="454">
        <f t="shared" si="1"/>
        <v>0</v>
      </c>
      <c r="H18" s="454">
        <f t="shared" si="1"/>
        <v>0</v>
      </c>
      <c r="I18" s="455">
        <f t="shared" si="0"/>
        <v>128944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40384</v>
      </c>
      <c r="D21" s="447"/>
      <c r="E21" s="447"/>
      <c r="F21" s="447">
        <v>1975</v>
      </c>
      <c r="G21" s="447"/>
      <c r="H21" s="447"/>
      <c r="I21" s="448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40384</v>
      </c>
      <c r="D27" s="454">
        <f t="shared" si="2"/>
        <v>0</v>
      </c>
      <c r="E27" s="454">
        <f t="shared" si="2"/>
        <v>0</v>
      </c>
      <c r="F27" s="454">
        <f t="shared" si="2"/>
        <v>1975</v>
      </c>
      <c r="G27" s="454">
        <f t="shared" si="2"/>
        <v>0</v>
      </c>
      <c r="H27" s="454">
        <f t="shared" si="2"/>
        <v>0</v>
      </c>
      <c r="I27" s="455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977</v>
      </c>
      <c r="B31" s="709">
        <f>pdeReportingDate</f>
        <v>43494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0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1" t="s">
        <v>8</v>
      </c>
      <c r="B33" s="710" t="str">
        <f>authorName</f>
        <v>Здравка Тодорова Иванова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1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 ht="15.75">
      <c r="A35" s="691" t="s">
        <v>920</v>
      </c>
      <c r="B35" s="753"/>
      <c r="C35" s="753"/>
      <c r="D35" s="753"/>
      <c r="E35" s="753"/>
      <c r="F35" s="753"/>
      <c r="G35" s="753"/>
      <c r="H35" s="753"/>
      <c r="I35" s="753"/>
    </row>
    <row r="36" spans="1:9" s="116" customFormat="1" ht="15.75" customHeight="1">
      <c r="A36" s="692"/>
      <c r="B36" s="708" t="s">
        <v>991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2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2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2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2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2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2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35:I35"/>
    <mergeCell ref="B41:I41"/>
    <mergeCell ref="B31:F31"/>
    <mergeCell ref="B32:F32"/>
    <mergeCell ref="B33:F33"/>
    <mergeCell ref="B34:I34"/>
    <mergeCell ref="B36:E36"/>
    <mergeCell ref="B42:I42"/>
    <mergeCell ref="B37:I37"/>
    <mergeCell ref="B38:I38"/>
    <mergeCell ref="B39:I39"/>
    <mergeCell ref="B40:I40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 Ivanova</cp:lastModifiedBy>
  <cp:lastPrinted>2019-01-30T12:48:14Z</cp:lastPrinted>
  <dcterms:created xsi:type="dcterms:W3CDTF">2006-09-16T00:00:00Z</dcterms:created>
  <dcterms:modified xsi:type="dcterms:W3CDTF">2019-01-30T13:07:12Z</dcterms:modified>
  <cp:category/>
  <cp:version/>
  <cp:contentType/>
  <cp:contentStatus/>
</cp:coreProperties>
</file>