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<sst xmlns="http://schemas.openxmlformats.org/spreadsheetml/2006/main" count="4180" uniqueCount="978">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</sst>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#,##0_ ;\-#,##0\ 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9">
      <selection activeCell="F17" sqref="F1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43373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43428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ТАНЯ ЦВЕТКОВА РАШКОВА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43428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5" t="s">
        <v>971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0.005918949278493044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0.006902110937578719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0.005811980315628712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0.003125641669138281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0.9943441283673384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1.8306709265175718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1.3419498499370703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0.011327330816148708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0.010746442056346209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0.827056385335525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0.5280737377655085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0.400187356460776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1.187566124237997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0.5377928863133399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508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0.02559322887802912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0.06168366057133227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16.101092896174862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5233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15392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208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93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61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955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22918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20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1780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1780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204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24922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2951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1375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58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664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5048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202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3081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17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10402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13744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51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60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111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18909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43831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3847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11231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10467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34568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-22220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425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-22645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-137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-22357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19849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410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1299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335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4694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2320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8648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1264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741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1049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1541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13243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244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225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9696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435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3757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3755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144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744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664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197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10186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74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69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10329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43831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15826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592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956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4767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954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149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-80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105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23269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508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91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600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23869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23869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23869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22820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131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85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110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23146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257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331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331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23734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135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23734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135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135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137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23869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24691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-15580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-5612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-354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3139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-26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37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450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65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526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-3627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-341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-85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-3703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-38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149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111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4488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4488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-641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3847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3847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10467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10467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10467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10467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2612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2612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-137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-2828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641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288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288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-21102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-21102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-1543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-22645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-22645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24357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24357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-137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-4371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19849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19849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408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408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410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8523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39761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615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592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912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51508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11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53361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887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946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1835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4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1839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70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904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974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974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8523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40578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616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592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130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954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52369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15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77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54226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8523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40578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616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592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130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954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52369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15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77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54226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3169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24437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393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485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64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28548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54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54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28602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108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815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10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14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5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952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955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49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49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49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3277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25203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403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499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69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29451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57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57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29508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3277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25203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403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499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69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29451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57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57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29508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5246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15375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213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93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61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954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22918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15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20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24718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585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202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70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132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3081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17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10402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13744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14329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202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70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132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3081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17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10402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13744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13744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585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585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1299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1275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335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335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4694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5866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2320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12194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1049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435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111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324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244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15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229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225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225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9261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3757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3755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144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744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197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183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664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10186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23429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435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111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324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244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15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229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225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225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9261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3757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3755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144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744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197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183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664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10186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10186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1299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1275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335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335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4694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5866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2320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12194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1049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13243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6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6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6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workbookViewId="0" topLeftCell="A19">
      <selection activeCell="F66" sqref="F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5233</v>
      </c>
      <c r="D13" s="187">
        <v>5354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15392</v>
      </c>
      <c r="D14" s="187">
        <v>15324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208</v>
      </c>
      <c r="D15" s="187">
        <v>222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93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61</v>
      </c>
      <c r="D17" s="187">
        <v>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955</v>
      </c>
      <c r="D18" s="187">
        <v>912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22918</v>
      </c>
      <c r="D20" s="567">
        <f>SUM(D12:D19)</f>
        <v>22960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3847</v>
      </c>
      <c r="H21" s="187">
        <v>4488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11231</v>
      </c>
      <c r="H22" s="583">
        <f>SUM(H23:H25)</f>
        <v>11231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20</v>
      </c>
      <c r="D25" s="187">
        <v>19</v>
      </c>
      <c r="E25" s="84" t="s">
        <v>73</v>
      </c>
      <c r="F25" s="87" t="s">
        <v>74</v>
      </c>
      <c r="G25" s="188">
        <v>10467</v>
      </c>
      <c r="H25" s="187">
        <v>10467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34568</v>
      </c>
      <c r="H26" s="567">
        <f>H20+H21+H22</f>
        <v>35209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20</v>
      </c>
      <c r="D28" s="567">
        <f>SUM(D24:D27)</f>
        <v>19</v>
      </c>
      <c r="E28" s="193" t="s">
        <v>84</v>
      </c>
      <c r="F28" s="87" t="s">
        <v>85</v>
      </c>
      <c r="G28" s="564">
        <f>SUM(G29:G31)</f>
        <v>-22220</v>
      </c>
      <c r="H28" s="565">
        <f>SUM(H29:H31)</f>
        <v>-18638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425</v>
      </c>
      <c r="H29" s="187">
        <v>2464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-22645</v>
      </c>
      <c r="H30" s="187">
        <v>-21102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-137</v>
      </c>
      <c r="H32" s="187">
        <v>148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-22357</v>
      </c>
      <c r="H34" s="567">
        <f>H28+H32+H33</f>
        <v>-18490</v>
      </c>
    </row>
    <row r="35" spans="1:8" ht="15.75">
      <c r="A35" s="84" t="s">
        <v>106</v>
      </c>
      <c r="B35" s="88" t="s">
        <v>107</v>
      </c>
      <c r="C35" s="564">
        <f>SUM(C36:C39)</f>
        <v>1780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1780</v>
      </c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19849</v>
      </c>
      <c r="H37" s="569">
        <f>H26+H18+H34</f>
        <v>24357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410</v>
      </c>
      <c r="H40" s="552">
        <v>408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1299</v>
      </c>
      <c r="H44" s="187">
        <v>1299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335</v>
      </c>
      <c r="H45" s="187">
        <v>12</v>
      </c>
    </row>
    <row r="46" spans="1:13" ht="15.75">
      <c r="A46" s="460" t="s">
        <v>137</v>
      </c>
      <c r="B46" s="90" t="s">
        <v>138</v>
      </c>
      <c r="C46" s="566">
        <f>C35+C40+C45</f>
        <v>1780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4694</v>
      </c>
      <c r="H48" s="187">
        <v>4694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2320</v>
      </c>
      <c r="H49" s="187">
        <v>111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8648</v>
      </c>
      <c r="H50" s="565">
        <f>SUM(H44:H49)</f>
        <v>6116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1264</v>
      </c>
      <c r="H52" s="187">
        <v>1264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741</v>
      </c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1049</v>
      </c>
      <c r="H54" s="187">
        <v>1049</v>
      </c>
    </row>
    <row r="55" spans="1:8" ht="15.75">
      <c r="A55" s="94" t="s">
        <v>166</v>
      </c>
      <c r="B55" s="90" t="s">
        <v>167</v>
      </c>
      <c r="C55" s="465">
        <v>204</v>
      </c>
      <c r="D55" s="466">
        <v>585</v>
      </c>
      <c r="E55" s="84" t="s">
        <v>168</v>
      </c>
      <c r="F55" s="89" t="s">
        <v>169</v>
      </c>
      <c r="G55" s="188">
        <v>1541</v>
      </c>
      <c r="H55" s="187">
        <v>1541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24922</v>
      </c>
      <c r="D56" s="571">
        <f>D20+D21+D22+D28+D33+D46+D52+D54+D55</f>
        <v>25344</v>
      </c>
      <c r="E56" s="94" t="s">
        <v>825</v>
      </c>
      <c r="F56" s="93" t="s">
        <v>172</v>
      </c>
      <c r="G56" s="568">
        <f>G50+G52+G53+G54+G55</f>
        <v>13243</v>
      </c>
      <c r="H56" s="569">
        <f>H50+H52+H53+H54+H55</f>
        <v>9970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2951</v>
      </c>
      <c r="D59" s="187">
        <v>2764</v>
      </c>
      <c r="E59" s="192" t="s">
        <v>180</v>
      </c>
      <c r="F59" s="473" t="s">
        <v>181</v>
      </c>
      <c r="G59" s="188">
        <v>244</v>
      </c>
      <c r="H59" s="187">
        <v>259</v>
      </c>
    </row>
    <row r="60" spans="1:13" ht="15.75">
      <c r="A60" s="84" t="s">
        <v>178</v>
      </c>
      <c r="B60" s="86" t="s">
        <v>179</v>
      </c>
      <c r="C60" s="188">
        <v>1375</v>
      </c>
      <c r="D60" s="187">
        <v>1399</v>
      </c>
      <c r="E60" s="84" t="s">
        <v>184</v>
      </c>
      <c r="F60" s="87" t="s">
        <v>185</v>
      </c>
      <c r="G60" s="188">
        <v>225</v>
      </c>
      <c r="H60" s="187">
        <v>2558</v>
      </c>
      <c r="M60" s="92"/>
    </row>
    <row r="61" spans="1:8" ht="15.75">
      <c r="A61" s="84" t="s">
        <v>182</v>
      </c>
      <c r="B61" s="86" t="s">
        <v>183</v>
      </c>
      <c r="C61" s="188">
        <v>58</v>
      </c>
      <c r="D61" s="187">
        <v>56</v>
      </c>
      <c r="E61" s="191" t="s">
        <v>188</v>
      </c>
      <c r="F61" s="87" t="s">
        <v>189</v>
      </c>
      <c r="G61" s="564">
        <f>SUM(G62:G68)</f>
        <v>9696</v>
      </c>
      <c r="H61" s="565">
        <f>SUM(H62:H68)</f>
        <v>11303</v>
      </c>
    </row>
    <row r="62" spans="1:13" ht="15.75">
      <c r="A62" s="84" t="s">
        <v>186</v>
      </c>
      <c r="B62" s="88" t="s">
        <v>187</v>
      </c>
      <c r="C62" s="188">
        <v>664</v>
      </c>
      <c r="D62" s="187">
        <v>672</v>
      </c>
      <c r="E62" s="191" t="s">
        <v>192</v>
      </c>
      <c r="F62" s="87" t="s">
        <v>193</v>
      </c>
      <c r="G62" s="188">
        <v>435</v>
      </c>
      <c r="H62" s="187">
        <v>1198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3757</v>
      </c>
      <c r="H63" s="187">
        <v>4997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3755</v>
      </c>
      <c r="H64" s="187">
        <v>3408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5048</v>
      </c>
      <c r="D65" s="567">
        <f>SUM(D59:D64)</f>
        <v>4891</v>
      </c>
      <c r="E65" s="84" t="s">
        <v>201</v>
      </c>
      <c r="F65" s="87" t="s">
        <v>202</v>
      </c>
      <c r="G65" s="188">
        <v>144</v>
      </c>
      <c r="H65" s="187">
        <v>86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744</v>
      </c>
      <c r="H66" s="187">
        <v>956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664</v>
      </c>
      <c r="H67" s="187">
        <v>435</v>
      </c>
    </row>
    <row r="68" spans="1:8" ht="15.75">
      <c r="A68" s="84" t="s">
        <v>206</v>
      </c>
      <c r="B68" s="86" t="s">
        <v>207</v>
      </c>
      <c r="C68" s="188">
        <v>202</v>
      </c>
      <c r="D68" s="187">
        <v>211</v>
      </c>
      <c r="E68" s="84" t="s">
        <v>212</v>
      </c>
      <c r="F68" s="87" t="s">
        <v>213</v>
      </c>
      <c r="G68" s="188">
        <v>197</v>
      </c>
      <c r="H68" s="187">
        <v>223</v>
      </c>
    </row>
    <row r="69" spans="1:8" ht="15.75">
      <c r="A69" s="84" t="s">
        <v>210</v>
      </c>
      <c r="B69" s="86" t="s">
        <v>211</v>
      </c>
      <c r="C69" s="188">
        <v>3081</v>
      </c>
      <c r="D69" s="187">
        <v>6300</v>
      </c>
      <c r="E69" s="192" t="s">
        <v>79</v>
      </c>
      <c r="F69" s="87" t="s">
        <v>216</v>
      </c>
      <c r="G69" s="188">
        <v>21</v>
      </c>
      <c r="H69" s="187">
        <v>23</v>
      </c>
    </row>
    <row r="70" spans="1:8" ht="15.75">
      <c r="A70" s="84" t="s">
        <v>214</v>
      </c>
      <c r="B70" s="86" t="s">
        <v>215</v>
      </c>
      <c r="C70" s="188">
        <v>17</v>
      </c>
      <c r="D70" s="187">
        <v>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10402</v>
      </c>
      <c r="D71" s="187">
        <v>11946</v>
      </c>
      <c r="E71" s="461" t="s">
        <v>47</v>
      </c>
      <c r="F71" s="89" t="s">
        <v>223</v>
      </c>
      <c r="G71" s="566">
        <f>G59+G60+G61+G69+G70</f>
        <v>10186</v>
      </c>
      <c r="H71" s="567">
        <f>H59+H60+H61+H69+H70</f>
        <v>14143</v>
      </c>
    </row>
    <row r="72" spans="1:8" ht="15.75">
      <c r="A72" s="84" t="s">
        <v>221</v>
      </c>
      <c r="B72" s="86" t="s">
        <v>222</v>
      </c>
      <c r="C72" s="188"/>
      <c r="D72" s="187">
        <v>295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</v>
      </c>
      <c r="D73" s="187">
        <v>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</v>
      </c>
      <c r="D75" s="187">
        <v>2</v>
      </c>
      <c r="E75" s="472" t="s">
        <v>160</v>
      </c>
      <c r="F75" s="89" t="s">
        <v>233</v>
      </c>
      <c r="G75" s="465">
        <v>74</v>
      </c>
      <c r="H75" s="466"/>
    </row>
    <row r="76" spans="1:8" ht="15.75">
      <c r="A76" s="469" t="s">
        <v>77</v>
      </c>
      <c r="B76" s="90" t="s">
        <v>232</v>
      </c>
      <c r="C76" s="566">
        <f>SUM(C68:C75)</f>
        <v>13744</v>
      </c>
      <c r="D76" s="567">
        <f>SUM(D68:D75)</f>
        <v>18765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69</v>
      </c>
      <c r="H77" s="466">
        <v>277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</v>
      </c>
      <c r="D79" s="565">
        <f>SUM(D80:D82)</f>
        <v>6</v>
      </c>
      <c r="E79" s="196" t="s">
        <v>824</v>
      </c>
      <c r="F79" s="93" t="s">
        <v>241</v>
      </c>
      <c r="G79" s="568">
        <f>G71+G73+G75+G77</f>
        <v>10329</v>
      </c>
      <c r="H79" s="569">
        <f>H71+H73+H75+H77</f>
        <v>14420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</v>
      </c>
      <c r="D82" s="187">
        <v>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6</v>
      </c>
      <c r="D85" s="567">
        <f>D84+D83+D79</f>
        <v>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51</v>
      </c>
      <c r="D88" s="187">
        <v>20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60</v>
      </c>
      <c r="D89" s="187">
        <v>129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111</v>
      </c>
      <c r="D92" s="567">
        <f>SUM(D88:D91)</f>
        <v>149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18909</v>
      </c>
      <c r="D94" s="571">
        <f>D65+D76+D85+D92+D93</f>
        <v>23811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43831</v>
      </c>
      <c r="D95" s="573">
        <f>D94+D56</f>
        <v>49155</v>
      </c>
      <c r="E95" s="220" t="s">
        <v>916</v>
      </c>
      <c r="F95" s="476" t="s">
        <v>268</v>
      </c>
      <c r="G95" s="572">
        <f>G37+G40+G56+G79</f>
        <v>43831</v>
      </c>
      <c r="H95" s="573">
        <f>H37+H40+H56+H79</f>
        <v>49155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43428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ТАНЯ ЦВЕТКОВА РАШКОВА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976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 t="s">
        <v>977</v>
      </c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J25" sqref="J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15826</v>
      </c>
      <c r="D12" s="307">
        <v>17389</v>
      </c>
      <c r="E12" s="185" t="s">
        <v>277</v>
      </c>
      <c r="F12" s="231" t="s">
        <v>278</v>
      </c>
      <c r="G12" s="307">
        <v>22820</v>
      </c>
      <c r="H12" s="307">
        <v>24309</v>
      </c>
    </row>
    <row r="13" spans="1:8" ht="15.75">
      <c r="A13" s="185" t="s">
        <v>279</v>
      </c>
      <c r="B13" s="181" t="s">
        <v>280</v>
      </c>
      <c r="C13" s="307">
        <v>592</v>
      </c>
      <c r="D13" s="307">
        <v>543</v>
      </c>
      <c r="E13" s="185" t="s">
        <v>281</v>
      </c>
      <c r="F13" s="231" t="s">
        <v>282</v>
      </c>
      <c r="G13" s="307">
        <v>131</v>
      </c>
      <c r="H13" s="307">
        <v>4</v>
      </c>
    </row>
    <row r="14" spans="1:8" ht="15.75">
      <c r="A14" s="185" t="s">
        <v>283</v>
      </c>
      <c r="B14" s="181" t="s">
        <v>284</v>
      </c>
      <c r="C14" s="307">
        <v>956</v>
      </c>
      <c r="D14" s="307">
        <v>920</v>
      </c>
      <c r="E14" s="236" t="s">
        <v>285</v>
      </c>
      <c r="F14" s="231" t="s">
        <v>286</v>
      </c>
      <c r="G14" s="307">
        <v>85</v>
      </c>
      <c r="H14" s="307">
        <v>125</v>
      </c>
    </row>
    <row r="15" spans="1:8" ht="15.75">
      <c r="A15" s="185" t="s">
        <v>287</v>
      </c>
      <c r="B15" s="181" t="s">
        <v>288</v>
      </c>
      <c r="C15" s="307">
        <v>4767</v>
      </c>
      <c r="D15" s="307">
        <v>4623</v>
      </c>
      <c r="E15" s="236" t="s">
        <v>79</v>
      </c>
      <c r="F15" s="231" t="s">
        <v>289</v>
      </c>
      <c r="G15" s="307">
        <v>110</v>
      </c>
      <c r="H15" s="307">
        <v>186</v>
      </c>
    </row>
    <row r="16" spans="1:8" ht="15.75">
      <c r="A16" s="185" t="s">
        <v>290</v>
      </c>
      <c r="B16" s="181" t="s">
        <v>291</v>
      </c>
      <c r="C16" s="307">
        <v>954</v>
      </c>
      <c r="D16" s="307">
        <v>890</v>
      </c>
      <c r="E16" s="227" t="s">
        <v>52</v>
      </c>
      <c r="F16" s="255" t="s">
        <v>292</v>
      </c>
      <c r="G16" s="597">
        <f>SUM(G12:G15)</f>
        <v>23146</v>
      </c>
      <c r="H16" s="598">
        <f>SUM(H12:H15)</f>
        <v>24624</v>
      </c>
    </row>
    <row r="17" spans="1:8" ht="31.5">
      <c r="A17" s="185" t="s">
        <v>293</v>
      </c>
      <c r="B17" s="181" t="s">
        <v>294</v>
      </c>
      <c r="C17" s="307">
        <v>149</v>
      </c>
      <c r="D17" s="307">
        <v>103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-80</v>
      </c>
      <c r="D18" s="307">
        <v>-372</v>
      </c>
      <c r="E18" s="225" t="s">
        <v>297</v>
      </c>
      <c r="F18" s="229" t="s">
        <v>298</v>
      </c>
      <c r="G18" s="608">
        <v>257</v>
      </c>
      <c r="H18" s="609">
        <v>223</v>
      </c>
    </row>
    <row r="19" spans="1:8" ht="15.75">
      <c r="A19" s="185" t="s">
        <v>299</v>
      </c>
      <c r="B19" s="181" t="s">
        <v>300</v>
      </c>
      <c r="C19" s="307">
        <v>105</v>
      </c>
      <c r="D19" s="307">
        <v>239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23269</v>
      </c>
      <c r="D22" s="598">
        <f>SUM(D12:D18)+D19</f>
        <v>24335</v>
      </c>
      <c r="E22" s="185" t="s">
        <v>309</v>
      </c>
      <c r="F22" s="228" t="s">
        <v>310</v>
      </c>
      <c r="G22" s="307">
        <v>331</v>
      </c>
      <c r="H22" s="308">
        <v>582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508</v>
      </c>
      <c r="D25" s="307">
        <v>594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>
        <v>1</v>
      </c>
    </row>
    <row r="27" spans="1:8" ht="31.5">
      <c r="A27" s="185" t="s">
        <v>324</v>
      </c>
      <c r="B27" s="228" t="s">
        <v>325</v>
      </c>
      <c r="C27" s="307">
        <v>1</v>
      </c>
      <c r="D27" s="307">
        <v>1</v>
      </c>
      <c r="E27" s="227" t="s">
        <v>104</v>
      </c>
      <c r="F27" s="229" t="s">
        <v>326</v>
      </c>
      <c r="G27" s="597">
        <f>SUM(G22:G26)</f>
        <v>331</v>
      </c>
      <c r="H27" s="598">
        <f>SUM(H22:H26)</f>
        <v>583</v>
      </c>
    </row>
    <row r="28" spans="1:8" ht="15.75">
      <c r="A28" s="185" t="s">
        <v>79</v>
      </c>
      <c r="B28" s="228" t="s">
        <v>327</v>
      </c>
      <c r="C28" s="307">
        <v>91</v>
      </c>
      <c r="D28" s="307">
        <v>52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600</v>
      </c>
      <c r="D29" s="598">
        <f>SUM(D25:D28)</f>
        <v>647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23869</v>
      </c>
      <c r="D31" s="604">
        <f>D29+D22</f>
        <v>24982</v>
      </c>
      <c r="E31" s="242" t="s">
        <v>800</v>
      </c>
      <c r="F31" s="257" t="s">
        <v>331</v>
      </c>
      <c r="G31" s="244">
        <f>G16+G18+G27</f>
        <v>23734</v>
      </c>
      <c r="H31" s="245">
        <f>H16+H18+H27</f>
        <v>25430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448</v>
      </c>
      <c r="E33" s="224" t="s">
        <v>334</v>
      </c>
      <c r="F33" s="229" t="s">
        <v>335</v>
      </c>
      <c r="G33" s="597">
        <f>IF((C31-G31)&gt;0,C31-G31,0)</f>
        <v>135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23869</v>
      </c>
      <c r="D36" s="606">
        <f>D31-D34+D35</f>
        <v>24982</v>
      </c>
      <c r="E36" s="253" t="s">
        <v>346</v>
      </c>
      <c r="F36" s="247" t="s">
        <v>347</v>
      </c>
      <c r="G36" s="258">
        <f>G35-G34+G31</f>
        <v>23734</v>
      </c>
      <c r="H36" s="259">
        <f>H35-H34+H31</f>
        <v>25430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448</v>
      </c>
      <c r="E37" s="252" t="s">
        <v>350</v>
      </c>
      <c r="F37" s="257" t="s">
        <v>351</v>
      </c>
      <c r="G37" s="244">
        <f>IF((C36-G36)&gt;0,C36-G36,0)</f>
        <v>135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448</v>
      </c>
      <c r="E42" s="238" t="s">
        <v>362</v>
      </c>
      <c r="F42" s="186" t="s">
        <v>363</v>
      </c>
      <c r="G42" s="232">
        <f>IF(G37&gt;0,IF(C38+G37&lt;0,0,C38+G37),IF(C37-C38&lt;0,C38-C37,0))</f>
        <v>135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</v>
      </c>
      <c r="D43" s="308">
        <v>10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438</v>
      </c>
      <c r="E44" s="253" t="s">
        <v>369</v>
      </c>
      <c r="F44" s="260" t="s">
        <v>370</v>
      </c>
      <c r="G44" s="258">
        <f>IF(C42=0,IF(G42-G43&gt;0,G42-G43+C43,0),IF(C42-C43&lt;0,C43-C42+G43,0))</f>
        <v>137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23869</v>
      </c>
      <c r="D45" s="600">
        <f>D36+D38+D42</f>
        <v>25430</v>
      </c>
      <c r="E45" s="261" t="s">
        <v>373</v>
      </c>
      <c r="F45" s="263" t="s">
        <v>374</v>
      </c>
      <c r="G45" s="599">
        <f>G42+G36</f>
        <v>23869</v>
      </c>
      <c r="H45" s="600">
        <f>H42+H36</f>
        <v>25430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43428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ТАНЯ ЦВЕТКОВА РАШКОВА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976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977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47" sqref="F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24691</v>
      </c>
      <c r="D11" s="188">
        <v>24061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-15580</v>
      </c>
      <c r="D12" s="188">
        <v>-16149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-5612</v>
      </c>
      <c r="D14" s="188">
        <v>-5634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-354</v>
      </c>
      <c r="D15" s="188">
        <v>-495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>
        <v>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3139</v>
      </c>
      <c r="D21" s="628">
        <f>SUM(D11:D20)</f>
        <v>1795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-26</v>
      </c>
      <c r="D23" s="188">
        <v>-824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37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-400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450</v>
      </c>
      <c r="D26" s="188">
        <v>2348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65</v>
      </c>
      <c r="D27" s="188">
        <v>317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526</v>
      </c>
      <c r="D33" s="628">
        <f>SUM(D23:D32)</f>
        <v>1441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350</v>
      </c>
      <c r="D37" s="188">
        <v>675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-3627</v>
      </c>
      <c r="D38" s="188">
        <v>-3878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-341</v>
      </c>
      <c r="D39" s="188">
        <v>-7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-85</v>
      </c>
      <c r="D40" s="188">
        <v>-76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-3703</v>
      </c>
      <c r="D43" s="630">
        <f>SUM(D35:D42)</f>
        <v>-3286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-38</v>
      </c>
      <c r="D44" s="298">
        <f>D43+D33+D21</f>
        <v>-50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149</v>
      </c>
      <c r="D45" s="300">
        <v>206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111</v>
      </c>
      <c r="D46" s="302">
        <f>D45+D44</f>
        <v>156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43428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ТАНЯ ЦВЕТКОВА РАШКОВА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976</v>
      </c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977</v>
      </c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G37" sqref="G3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9"/>
      <c r="B9" s="682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77" t="s">
        <v>458</v>
      </c>
      <c r="J9" s="677" t="s">
        <v>459</v>
      </c>
      <c r="K9" s="674"/>
      <c r="L9" s="674"/>
      <c r="M9" s="505" t="s">
        <v>801</v>
      </c>
      <c r="N9" s="501"/>
    </row>
    <row r="10" spans="1:14" s="502" customFormat="1" ht="31.5">
      <c r="A10" s="680"/>
      <c r="B10" s="683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4488</v>
      </c>
      <c r="F13" s="553">
        <f>'1-Баланс'!H23</f>
        <v>764</v>
      </c>
      <c r="G13" s="553">
        <f>'1-Баланс'!H24</f>
        <v>0</v>
      </c>
      <c r="H13" s="554">
        <v>10467</v>
      </c>
      <c r="I13" s="553">
        <f>'1-Баланс'!H29+'1-Баланс'!H32</f>
        <v>2612</v>
      </c>
      <c r="J13" s="553">
        <f>'1-Баланс'!H30+'1-Баланс'!H33</f>
        <v>-21102</v>
      </c>
      <c r="K13" s="554"/>
      <c r="L13" s="553">
        <f>SUM(C13:K13)</f>
        <v>24357</v>
      </c>
      <c r="M13" s="555">
        <f>'1-Баланс'!H40</f>
        <v>408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4488</v>
      </c>
      <c r="F17" s="622">
        <f t="shared" si="2"/>
        <v>764</v>
      </c>
      <c r="G17" s="622">
        <f t="shared" si="2"/>
        <v>0</v>
      </c>
      <c r="H17" s="622">
        <f t="shared" si="2"/>
        <v>10467</v>
      </c>
      <c r="I17" s="622">
        <f t="shared" si="2"/>
        <v>2612</v>
      </c>
      <c r="J17" s="622">
        <f t="shared" si="2"/>
        <v>-21102</v>
      </c>
      <c r="K17" s="622">
        <f t="shared" si="2"/>
        <v>0</v>
      </c>
      <c r="L17" s="553">
        <f t="shared" si="1"/>
        <v>24357</v>
      </c>
      <c r="M17" s="623">
        <f t="shared" si="2"/>
        <v>408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-137</v>
      </c>
      <c r="J18" s="553">
        <f>+'1-Баланс'!G33</f>
        <v>0</v>
      </c>
      <c r="K18" s="554"/>
      <c r="L18" s="553">
        <f t="shared" si="1"/>
        <v>-137</v>
      </c>
      <c r="M18" s="607">
        <v>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>
        <v>-2828</v>
      </c>
      <c r="J29" s="307">
        <v>-1543</v>
      </c>
      <c r="K29" s="307"/>
      <c r="L29" s="553">
        <f t="shared" si="1"/>
        <v>-4371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-641</v>
      </c>
      <c r="F30" s="307"/>
      <c r="G30" s="307"/>
      <c r="H30" s="307"/>
      <c r="I30" s="307">
        <v>641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3847</v>
      </c>
      <c r="F31" s="622">
        <f t="shared" si="6"/>
        <v>764</v>
      </c>
      <c r="G31" s="622">
        <f t="shared" si="6"/>
        <v>0</v>
      </c>
      <c r="H31" s="622">
        <f t="shared" si="6"/>
        <v>10467</v>
      </c>
      <c r="I31" s="622">
        <f t="shared" si="6"/>
        <v>288</v>
      </c>
      <c r="J31" s="622">
        <f t="shared" si="6"/>
        <v>-22645</v>
      </c>
      <c r="K31" s="622">
        <f t="shared" si="6"/>
        <v>0</v>
      </c>
      <c r="L31" s="553">
        <f t="shared" si="1"/>
        <v>19849</v>
      </c>
      <c r="M31" s="623">
        <f t="shared" si="6"/>
        <v>410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3847</v>
      </c>
      <c r="F34" s="556">
        <f t="shared" si="7"/>
        <v>764</v>
      </c>
      <c r="G34" s="556">
        <f t="shared" si="7"/>
        <v>0</v>
      </c>
      <c r="H34" s="556">
        <f t="shared" si="7"/>
        <v>10467</v>
      </c>
      <c r="I34" s="556">
        <f t="shared" si="7"/>
        <v>288</v>
      </c>
      <c r="J34" s="556">
        <f t="shared" si="7"/>
        <v>-22645</v>
      </c>
      <c r="K34" s="556">
        <f t="shared" si="7"/>
        <v>0</v>
      </c>
      <c r="L34" s="620">
        <f t="shared" si="1"/>
        <v>19849</v>
      </c>
      <c r="M34" s="557">
        <f>M31+M32+M33</f>
        <v>410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43428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ТАНЯ ЦВЕТКОВА РАШКОВА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976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977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L29" sqref="L2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8523</v>
      </c>
      <c r="E12" s="319"/>
      <c r="F12" s="319"/>
      <c r="G12" s="320">
        <f aca="true" t="shared" si="2" ref="G12:G41">D12+E12-F12</f>
        <v>8523</v>
      </c>
      <c r="H12" s="319"/>
      <c r="I12" s="319"/>
      <c r="J12" s="320">
        <f aca="true" t="shared" si="3" ref="J12:J41">G12+H12-I12</f>
        <v>8523</v>
      </c>
      <c r="K12" s="319">
        <v>3169</v>
      </c>
      <c r="L12" s="319">
        <v>108</v>
      </c>
      <c r="M12" s="319"/>
      <c r="N12" s="320">
        <f aca="true" t="shared" si="4" ref="N12:N41">K12+L12-M12</f>
        <v>3277</v>
      </c>
      <c r="O12" s="319"/>
      <c r="P12" s="319"/>
      <c r="Q12" s="320">
        <f t="shared" si="0"/>
        <v>3277</v>
      </c>
      <c r="R12" s="331">
        <f t="shared" si="1"/>
        <v>5246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39761</v>
      </c>
      <c r="E13" s="319">
        <v>887</v>
      </c>
      <c r="F13" s="319">
        <v>70</v>
      </c>
      <c r="G13" s="320">
        <f t="shared" si="2"/>
        <v>40578</v>
      </c>
      <c r="H13" s="319"/>
      <c r="I13" s="319"/>
      <c r="J13" s="320">
        <f t="shared" si="3"/>
        <v>40578</v>
      </c>
      <c r="K13" s="319">
        <v>24437</v>
      </c>
      <c r="L13" s="319">
        <v>815</v>
      </c>
      <c r="M13" s="319">
        <v>49</v>
      </c>
      <c r="N13" s="320">
        <f t="shared" si="4"/>
        <v>25203</v>
      </c>
      <c r="O13" s="319"/>
      <c r="P13" s="319"/>
      <c r="Q13" s="320">
        <f t="shared" si="0"/>
        <v>25203</v>
      </c>
      <c r="R13" s="331">
        <f t="shared" si="1"/>
        <v>15375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615</v>
      </c>
      <c r="E14" s="319">
        <v>1</v>
      </c>
      <c r="F14" s="319"/>
      <c r="G14" s="320">
        <f t="shared" si="2"/>
        <v>616</v>
      </c>
      <c r="H14" s="319"/>
      <c r="I14" s="319"/>
      <c r="J14" s="320">
        <f t="shared" si="3"/>
        <v>616</v>
      </c>
      <c r="K14" s="319">
        <v>393</v>
      </c>
      <c r="L14" s="319">
        <v>10</v>
      </c>
      <c r="M14" s="319"/>
      <c r="N14" s="320">
        <f t="shared" si="4"/>
        <v>403</v>
      </c>
      <c r="O14" s="319"/>
      <c r="P14" s="319"/>
      <c r="Q14" s="320">
        <f t="shared" si="0"/>
        <v>403</v>
      </c>
      <c r="R14" s="331">
        <f t="shared" si="1"/>
        <v>213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592</v>
      </c>
      <c r="E15" s="319"/>
      <c r="F15" s="319"/>
      <c r="G15" s="320">
        <f t="shared" si="2"/>
        <v>592</v>
      </c>
      <c r="H15" s="319"/>
      <c r="I15" s="319"/>
      <c r="J15" s="320">
        <f t="shared" si="3"/>
        <v>592</v>
      </c>
      <c r="K15" s="319">
        <v>485</v>
      </c>
      <c r="L15" s="319">
        <v>14</v>
      </c>
      <c r="M15" s="319"/>
      <c r="N15" s="320">
        <f t="shared" si="4"/>
        <v>499</v>
      </c>
      <c r="O15" s="319"/>
      <c r="P15" s="319"/>
      <c r="Q15" s="320">
        <f t="shared" si="0"/>
        <v>499</v>
      </c>
      <c r="R15" s="331">
        <f t="shared" si="1"/>
        <v>93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>
        <v>1</v>
      </c>
      <c r="F16" s="319"/>
      <c r="G16" s="320">
        <f t="shared" si="2"/>
        <v>130</v>
      </c>
      <c r="H16" s="319"/>
      <c r="I16" s="319"/>
      <c r="J16" s="320">
        <f t="shared" si="3"/>
        <v>130</v>
      </c>
      <c r="K16" s="319">
        <v>64</v>
      </c>
      <c r="L16" s="319">
        <v>5</v>
      </c>
      <c r="M16" s="319"/>
      <c r="N16" s="320">
        <f t="shared" si="4"/>
        <v>69</v>
      </c>
      <c r="O16" s="319"/>
      <c r="P16" s="319"/>
      <c r="Q16" s="320">
        <f t="shared" si="0"/>
        <v>69</v>
      </c>
      <c r="R16" s="331">
        <f t="shared" si="1"/>
        <v>61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912</v>
      </c>
      <c r="E17" s="319">
        <v>946</v>
      </c>
      <c r="F17" s="319">
        <v>904</v>
      </c>
      <c r="G17" s="320">
        <f t="shared" si="2"/>
        <v>954</v>
      </c>
      <c r="H17" s="319"/>
      <c r="I17" s="319"/>
      <c r="J17" s="320">
        <f t="shared" si="3"/>
        <v>954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954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51508</v>
      </c>
      <c r="E19" s="321">
        <f>SUM(E11:E18)</f>
        <v>1835</v>
      </c>
      <c r="F19" s="321">
        <f>SUM(F11:F18)</f>
        <v>974</v>
      </c>
      <c r="G19" s="320">
        <f t="shared" si="2"/>
        <v>52369</v>
      </c>
      <c r="H19" s="321">
        <f>SUM(H11:H18)</f>
        <v>0</v>
      </c>
      <c r="I19" s="321">
        <f>SUM(I11:I18)</f>
        <v>0</v>
      </c>
      <c r="J19" s="320">
        <f t="shared" si="3"/>
        <v>52369</v>
      </c>
      <c r="K19" s="321">
        <f>SUM(K11:K18)</f>
        <v>28548</v>
      </c>
      <c r="L19" s="321">
        <f>SUM(L11:L18)</f>
        <v>952</v>
      </c>
      <c r="M19" s="321">
        <f>SUM(M11:M18)</f>
        <v>49</v>
      </c>
      <c r="N19" s="320">
        <f t="shared" si="4"/>
        <v>29451</v>
      </c>
      <c r="O19" s="321">
        <f>SUM(O11:O18)</f>
        <v>0</v>
      </c>
      <c r="P19" s="321">
        <f>SUM(P11:P18)</f>
        <v>0</v>
      </c>
      <c r="Q19" s="320">
        <f t="shared" si="0"/>
        <v>29451</v>
      </c>
      <c r="R19" s="331">
        <f t="shared" si="1"/>
        <v>22918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54</v>
      </c>
      <c r="L24" s="319">
        <v>3</v>
      </c>
      <c r="M24" s="319"/>
      <c r="N24" s="320">
        <f t="shared" si="4"/>
        <v>57</v>
      </c>
      <c r="O24" s="319"/>
      <c r="P24" s="319"/>
      <c r="Q24" s="320">
        <f t="shared" si="0"/>
        <v>57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11</v>
      </c>
      <c r="E26" s="319">
        <v>4</v>
      </c>
      <c r="F26" s="319"/>
      <c r="G26" s="320">
        <f t="shared" si="2"/>
        <v>15</v>
      </c>
      <c r="H26" s="319"/>
      <c r="I26" s="319"/>
      <c r="J26" s="320">
        <f t="shared" si="3"/>
        <v>15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4</v>
      </c>
      <c r="F27" s="323">
        <f t="shared" si="5"/>
        <v>0</v>
      </c>
      <c r="G27" s="324">
        <f t="shared" si="2"/>
        <v>77</v>
      </c>
      <c r="H27" s="323">
        <f t="shared" si="5"/>
        <v>0</v>
      </c>
      <c r="I27" s="323">
        <f t="shared" si="5"/>
        <v>0</v>
      </c>
      <c r="J27" s="324">
        <f t="shared" si="3"/>
        <v>77</v>
      </c>
      <c r="K27" s="323">
        <f t="shared" si="5"/>
        <v>54</v>
      </c>
      <c r="L27" s="323">
        <f t="shared" si="5"/>
        <v>3</v>
      </c>
      <c r="M27" s="323">
        <f t="shared" si="5"/>
        <v>0</v>
      </c>
      <c r="N27" s="324">
        <f t="shared" si="4"/>
        <v>57</v>
      </c>
      <c r="O27" s="323">
        <f t="shared" si="5"/>
        <v>0</v>
      </c>
      <c r="P27" s="323">
        <f t="shared" si="5"/>
        <v>0</v>
      </c>
      <c r="Q27" s="324">
        <f t="shared" si="0"/>
        <v>57</v>
      </c>
      <c r="R27" s="334">
        <f t="shared" si="1"/>
        <v>20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53361</v>
      </c>
      <c r="E42" s="340">
        <f>E19+E20+E21+E27+E40+E41</f>
        <v>1839</v>
      </c>
      <c r="F42" s="340">
        <f aca="true" t="shared" si="11" ref="F42:R42">F19+F20+F21+F27+F40+F41</f>
        <v>974</v>
      </c>
      <c r="G42" s="340">
        <f t="shared" si="11"/>
        <v>54226</v>
      </c>
      <c r="H42" s="340">
        <f t="shared" si="11"/>
        <v>0</v>
      </c>
      <c r="I42" s="340">
        <f t="shared" si="11"/>
        <v>0</v>
      </c>
      <c r="J42" s="340">
        <f t="shared" si="11"/>
        <v>54226</v>
      </c>
      <c r="K42" s="340">
        <f t="shared" si="11"/>
        <v>28602</v>
      </c>
      <c r="L42" s="340">
        <f t="shared" si="11"/>
        <v>955</v>
      </c>
      <c r="M42" s="340">
        <f t="shared" si="11"/>
        <v>49</v>
      </c>
      <c r="N42" s="340">
        <f t="shared" si="11"/>
        <v>29508</v>
      </c>
      <c r="O42" s="340">
        <f t="shared" si="11"/>
        <v>0</v>
      </c>
      <c r="P42" s="340">
        <f t="shared" si="11"/>
        <v>0</v>
      </c>
      <c r="Q42" s="340">
        <f t="shared" si="11"/>
        <v>29508</v>
      </c>
      <c r="R42" s="341">
        <f t="shared" si="11"/>
        <v>24718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43428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ТАНЯ ЦВЕТКОВА РАШКОВА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976</v>
      </c>
      <c r="D50" s="667"/>
      <c r="E50" s="667"/>
      <c r="F50" s="667"/>
      <c r="G50" s="543"/>
      <c r="H50" s="44"/>
      <c r="I50" s="41"/>
    </row>
    <row r="51" spans="2:9" ht="15.75">
      <c r="B51" s="662"/>
      <c r="C51" s="667"/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977</v>
      </c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SheetLayoutView="70" zoomScalePageLayoutView="0" workbookViewId="0" topLeftCell="A70">
      <selection activeCell="H92" sqref="H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585</v>
      </c>
      <c r="D23" s="434"/>
      <c r="E23" s="433">
        <f t="shared" si="0"/>
        <v>585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202</v>
      </c>
      <c r="D26" s="353">
        <f>SUM(D27:D29)</f>
        <v>202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70</v>
      </c>
      <c r="D27" s="359">
        <v>70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188">
        <v>132</v>
      </c>
      <c r="D28" s="359">
        <v>132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188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3081</v>
      </c>
      <c r="D30" s="359">
        <v>3081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17</v>
      </c>
      <c r="D31" s="359">
        <v>17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>
        <v>10402</v>
      </c>
      <c r="D32" s="359">
        <v>10402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188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188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</v>
      </c>
      <c r="D37" s="359">
        <v>12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30</v>
      </c>
      <c r="D40" s="353">
        <f>SUM(D41:D44)</f>
        <v>30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30</v>
      </c>
      <c r="D44" s="359">
        <v>30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13744</v>
      </c>
      <c r="D45" s="429">
        <f>D26+D30+D31+D33+D32+D34+D35+D40</f>
        <v>13744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14329</v>
      </c>
      <c r="D46" s="435">
        <f>D45+D23+D21+D11</f>
        <v>13744</v>
      </c>
      <c r="E46" s="436">
        <f>E45+E23+E21+E11</f>
        <v>585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1299</v>
      </c>
      <c r="D54" s="129">
        <f>SUM(D55:D57)</f>
        <v>0</v>
      </c>
      <c r="E54" s="127">
        <f>C54-D54</f>
        <v>1299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1275</v>
      </c>
      <c r="D55" s="188"/>
      <c r="E55" s="127">
        <f>C55-D55</f>
        <v>1275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335</v>
      </c>
      <c r="D58" s="129">
        <f>D59+D61</f>
        <v>0</v>
      </c>
      <c r="E58" s="127">
        <f t="shared" si="1"/>
        <v>335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335</v>
      </c>
      <c r="D59" s="188"/>
      <c r="E59" s="127">
        <f t="shared" si="1"/>
        <v>335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4694</v>
      </c>
      <c r="D65" s="188"/>
      <c r="E65" s="127">
        <f t="shared" si="1"/>
        <v>4694</v>
      </c>
      <c r="F65" s="187"/>
    </row>
    <row r="66" spans="1:6" ht="15.75">
      <c r="A66" s="361" t="s">
        <v>682</v>
      </c>
      <c r="B66" s="126" t="s">
        <v>683</v>
      </c>
      <c r="C66" s="188">
        <v>5866</v>
      </c>
      <c r="D66" s="188"/>
      <c r="E66" s="127">
        <f t="shared" si="1"/>
        <v>5866</v>
      </c>
      <c r="F66" s="187"/>
    </row>
    <row r="67" spans="1:6" ht="15.75">
      <c r="A67" s="361" t="s">
        <v>684</v>
      </c>
      <c r="B67" s="126" t="s">
        <v>685</v>
      </c>
      <c r="C67" s="188">
        <v>2320</v>
      </c>
      <c r="D67" s="188"/>
      <c r="E67" s="127">
        <f t="shared" si="1"/>
        <v>2320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12194</v>
      </c>
      <c r="D68" s="426">
        <f>D54+D58+D63+D64+D65+D66</f>
        <v>0</v>
      </c>
      <c r="E68" s="427">
        <f t="shared" si="1"/>
        <v>12194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1049</v>
      </c>
      <c r="D70" s="188"/>
      <c r="E70" s="127">
        <f t="shared" si="1"/>
        <v>1049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435</v>
      </c>
      <c r="D73" s="128">
        <f>SUM(D74:D76)</f>
        <v>435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111</v>
      </c>
      <c r="D74" s="188">
        <v>111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324</v>
      </c>
      <c r="D76" s="188">
        <v>324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244</v>
      </c>
      <c r="D77" s="129">
        <f>D78+D80</f>
        <v>244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15</v>
      </c>
      <c r="D78" s="188">
        <v>15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229</v>
      </c>
      <c r="D80" s="188">
        <v>229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225</v>
      </c>
      <c r="D82" s="129">
        <f>SUM(D83:D86)</f>
        <v>225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225</v>
      </c>
      <c r="D84" s="188">
        <v>225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9261</v>
      </c>
      <c r="D87" s="125">
        <f>SUM(D88:D92)+D96</f>
        <v>9261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3757</v>
      </c>
      <c r="D88" s="188">
        <v>3757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3755</v>
      </c>
      <c r="D89" s="188">
        <v>3755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144</v>
      </c>
      <c r="D90" s="188">
        <v>144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744</v>
      </c>
      <c r="D91" s="188">
        <v>744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197</v>
      </c>
      <c r="D92" s="129">
        <f>SUM(D93:D95)</f>
        <v>197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14</v>
      </c>
      <c r="D94" s="188">
        <v>14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183</v>
      </c>
      <c r="D95" s="188">
        <v>183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664</v>
      </c>
      <c r="D96" s="188">
        <v>664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</v>
      </c>
      <c r="D97" s="188">
        <v>21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10186</v>
      </c>
      <c r="D98" s="424">
        <f>D87+D82+D77+D73+D97</f>
        <v>10186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23429</v>
      </c>
      <c r="D99" s="418">
        <f>D98+D70+D68</f>
        <v>10186</v>
      </c>
      <c r="E99" s="418">
        <f>E98+E70+E68</f>
        <v>13243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43428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ТАНЯ ЦВЕТКОВА РАШКОВА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24" sqref="F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0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07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11"/>
      <c r="B10" s="707"/>
      <c r="C10" s="713"/>
      <c r="D10" s="713"/>
      <c r="E10" s="713"/>
      <c r="F10" s="713"/>
      <c r="G10" s="106" t="s">
        <v>516</v>
      </c>
      <c r="H10" s="106" t="s">
        <v>517</v>
      </c>
      <c r="I10" s="70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6</v>
      </c>
      <c r="G20" s="440"/>
      <c r="H20" s="440"/>
      <c r="I20" s="441">
        <f t="shared" si="0"/>
        <v>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6</v>
      </c>
      <c r="G27" s="447">
        <f t="shared" si="2"/>
        <v>0</v>
      </c>
      <c r="H27" s="447">
        <f t="shared" si="2"/>
        <v>0</v>
      </c>
      <c r="I27" s="448">
        <f t="shared" si="0"/>
        <v>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43428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ТАНЯ ЦВЕТКОВА РАШКОВА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61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2"/>
      <c r="B36" s="667" t="s">
        <v>976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977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30.09.2018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43831</v>
      </c>
      <c r="D6" s="643">
        <f aca="true" t="shared" si="0" ref="D6:D15">C6-E6</f>
        <v>0</v>
      </c>
      <c r="E6" s="642">
        <f>'1-Баланс'!G95</f>
        <v>43831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19849</v>
      </c>
      <c r="D7" s="643">
        <f t="shared" si="0"/>
        <v>12211</v>
      </c>
      <c r="E7" s="642">
        <f>'1-Баланс'!G18</f>
        <v>7638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137</v>
      </c>
      <c r="D8" s="643">
        <f t="shared" si="0"/>
        <v>274</v>
      </c>
      <c r="E8" s="642">
        <f>ABS('2-Отчет за доходите'!C44)-ABS('2-Отчет за доходите'!G44)</f>
        <v>-137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149</v>
      </c>
      <c r="D9" s="643">
        <f t="shared" si="0"/>
        <v>0</v>
      </c>
      <c r="E9" s="642">
        <f>'3-Отчет за паричния поток'!C45</f>
        <v>149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111</v>
      </c>
      <c r="D10" s="643">
        <f t="shared" si="0"/>
        <v>0</v>
      </c>
      <c r="E10" s="642">
        <f>'3-Отчет за паричния поток'!C46</f>
        <v>111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19849</v>
      </c>
      <c r="D11" s="643">
        <f t="shared" si="0"/>
        <v>0</v>
      </c>
      <c r="E11" s="642">
        <f>'4-Отчет за собствения капитал'!L34</f>
        <v>19849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1780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2018-11-23T11:25:32Z</cp:lastPrinted>
  <dcterms:created xsi:type="dcterms:W3CDTF">2006-09-16T00:00:00Z</dcterms:created>
  <dcterms:modified xsi:type="dcterms:W3CDTF">2018-11-30T08:27:43Z</dcterms:modified>
  <cp:category/>
  <cp:version/>
  <cp:contentType/>
  <cp:contentStatus/>
</cp:coreProperties>
</file>