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<sst xmlns="http://schemas.openxmlformats.org/spreadsheetml/2006/main" count="1043" uniqueCount="869">
  <si>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</si>
  <si>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</si>
  <si>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</si>
  <si>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</si>
  <si>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</si>
  <si>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</si>
  <si>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</si>
  <si>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</si>
  <si>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</si>
  <si>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</si>
  <si>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</si>
  <si>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</si>
  <si>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</si>
  <si>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</si>
  <si>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</si>
  <si>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</si>
  <si>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</si>
  <si>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</si>
  <si>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</si>
  <si>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</si>
  <si>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</si>
  <si>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</si>
  <si>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</si>
  <si>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</si>
  <si>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</si>
  <si>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</si>
  <si>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</si>
  <si>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</si>
  <si>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</si>
  <si>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</si>
  <si>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</si>
  <si>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</si>
  <si>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</si>
  <si>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</si>
  <si>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</si>
  <si>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</si>
  <si>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</si>
  <si>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</si>
  <si>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</si>
  <si>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</si>
  <si>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</si>
  <si>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</si>
  <si>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</si>
  <si>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</si>
  <si>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</si>
  <si>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</si>
  <si>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</si>
  <si>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</si>
  <si>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</si>
  <si>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</si>
  <si>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</si>
  <si>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</si>
  <si>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</si>
  <si>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</si>
  <si>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</si>
  <si>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</si>
  <si>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</si>
  <si>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</si>
  <si>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</si>
  <si>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</si>
  <si>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</si>
  <si>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</si>
  <si>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</si>
  <si>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</si>
  <si>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</si>
  <si>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</si>
  <si>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</si>
  <si>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</si>
  <si>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</si>
  <si>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</si>
  <si>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</si>
  <si>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</si>
  <si>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</si>
  <si>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</si>
  <si>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</si>
  <si>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</si>
  <si>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</si>
  <si>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</si>
  <si>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</si>
  <si>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</si>
  <si>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</si>
  <si>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</si>
  <si>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</si>
  <si>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</si>
  <si>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</si>
  <si>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</si>
  <si>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</si>
  <si>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</si>
  <si>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</si>
  <si>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</si>
  <si>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</si>
  <si>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</si>
  <si>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</si>
  <si>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</si>
  <si>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</si>
  <si>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</si>
  <si>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</si>
  <si>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</si>
  <si>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</si>
  <si>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</si>
  <si>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</si>
  <si>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</si>
  <si>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</si>
  <si>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</si>
  <si>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</si>
  <si>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</si>
  <si>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</si>
  <si>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</si>
  <si>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</si>
  <si>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</si>
  <si>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</si>
  <si>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</si>
  <si>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</si>
  <si>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</si>
  <si>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</si>
  <si>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</si>
  <si>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</si>
  <si>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</si>
  <si>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</si>
  <si>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</si>
  <si>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</si>
  <si>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</si>
  <si>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</si>
  <si>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</si>
  <si>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</si>
  <si>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</si>
  <si>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</si>
  <si>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</si>
  <si>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</si>
  <si>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</si>
  <si>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</si>
  <si>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</si>
  <si>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</si>
  <si>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</si>
  <si>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</si>
  <si>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</si>
  <si>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</si>
  <si>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</si>
  <si>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</si>
  <si>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</si>
  <si>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</si>
  <si>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</si>
  <si>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</si>
  <si>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</si>
  <si>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</si>
  <si>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</si>
  <si>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</si>
  <si>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</si>
  <si>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</si>
  <si>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</si>
  <si>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</si>
  <si>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</si>
  <si>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</si>
  <si>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</si>
  <si>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</si>
  <si>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</si>
  <si>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</si>
  <si>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</si>
  <si>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</si>
  <si>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</si>
  <si>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</si>
  <si>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</si>
  <si>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</si>
  <si>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</si>
  <si>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</si>
  <si>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</si>
  <si>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</si>
  <si>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</si>
  <si>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</si>
  <si>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</si>
  <si>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</si>
  <si>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</si>
  <si>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</si>
  <si>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</si>
  <si>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</si>
  <si>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</si>
  <si>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</si>
  <si>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</si>
  <si>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</si>
  <si>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</si>
  <si>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</si>
  <si>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</si>
  <si>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</si>
  <si>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</si>
  <si>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</si>
  <si>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</si>
  <si>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</si>
  <si>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</si>
  <si>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</si>
  <si>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</si>
  <si>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</si>
  <si>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</si>
  <si>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</si>
  <si>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</si>
  <si>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</si>
  <si>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</si>
  <si>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</si>
  <si>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</si>
  <si>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</si>
  <si>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</si>
  <si>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</si>
  <si>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</si>
  <si>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</si>
  <si>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</si>
  <si>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</si>
  <si>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</si>
  <si>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</si>
  <si>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</si>
  <si>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</si>
  <si>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</si>
  <si>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</si>
  <si>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</si>
  <si>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</si>
  <si>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</si>
  <si>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</si>
  <si>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</si>
  <si>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</si>
  <si>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</si>
  <si>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</si>
  <si>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</si>
  <si>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</si>
  <si>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</si>
  <si>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</si>
  <si>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</si>
  <si>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</si>
  <si>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</si>
  <si>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</si>
  <si>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</si>
  <si>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</si>
  <si>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</si>
  <si>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</si>
  <si>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</si>
  <si>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</si>
  <si>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</si>
  <si>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</si>
  <si>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</si>
  <si>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</si>
  <si>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</si>
  <si>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</si>
  <si>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</si>
  <si>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</si>
  <si>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</si>
  <si>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</si>
  <si>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</si>
  <si>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</si>
  <si>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</si>
  <si>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</si>
  <si>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</si>
  <si>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</si>
  <si>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</si>
  <si>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</si>
  <si>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</si>
  <si>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</si>
  <si>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</si>
  <si>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</si>
  <si>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</si>
  <si>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</si>
  <si>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</si>
  <si>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</si>
  <si>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</si>
  <si>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</si>
  <si>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</si>
  <si>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</si>
  <si>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</si>
  <si>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</si>
  <si>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</si>
  <si>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</si>
  <si>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</si>
  <si>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</si>
  <si>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</si>
  <si>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</si>
  <si>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</si>
  <si>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</si>
  <si>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</si>
  <si>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</si>
  <si>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</si>
  <si>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</si>
  <si>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</si>
  <si>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</si>
  <si>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</si>
  <si>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</si>
  <si>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</si>
  <si>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</si>
  <si>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</si>
  <si>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</si>
  <si>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</si>
  <si>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</si>
  <si>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</si>
  <si>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</si>
  <si>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</si>
  <si>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</si>
  <si>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</si>
  <si>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</si>
  <si>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</si>
  <si>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</si>
  <si>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</si>
  <si>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</si>
  <si>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</si>
  <si>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</si>
  <si>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</si>
  <si>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</si>
  <si>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</si>
  <si>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</si>
  <si>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</si>
  <si>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</si>
  <si>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</si>
  <si>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</si>
  <si>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</si>
  <si>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</si>
  <si>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</si>
  <si>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</si>
  <si>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</si>
  <si>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</si>
  <si>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</si>
  <si>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</si>
  <si>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</si>
  <si>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</si>
  <si>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</si>
  <si>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</si>
  <si>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</si>
  <si>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</si>
  <si>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</si>
  <si>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</si>
  <si>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</si>
  <si>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</si>
  <si>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</si>
  <si>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</si>
  <si>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</si>
  <si>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</si>
  <si>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</si>
  <si>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</si>
  <si>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</si>
  <si>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</si>
  <si>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</si>
  <si>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</si>
  <si>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</si>
  <si>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</si>
  <si>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</si>
  <si>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</si>
  <si>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</si>
  <si>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</si>
  <si>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</si>
  <si>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</si>
  <si>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</si>
  <si>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</si>
  <si>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</si>
  <si>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</si>
  <si>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</si>
  <si>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</si>
  <si>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</si>
  <si>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</si>
  <si>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</si>
  <si>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</si>
  <si>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</si>
  <si>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</si>
  <si>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</si>
  <si>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</si>
  <si>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</si>
  <si>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</si>
  <si>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</si>
  <si>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</si>
  <si>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</si>
  <si>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</si>
  <si>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</si>
  <si>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</si>
  <si>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</si>
  <si>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</si>
  <si>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</si>
  <si>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</si>
  <si>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</si>
  <si>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</si>
  <si>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</si>
  <si>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</si>
  <si>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</si>
  <si>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</si>
  <si>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</si>
  <si>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</si>
  <si>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</si>
  <si>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</si>
  <si>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</si>
  <si>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</si>
  <si>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</si>
  <si>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</si>
  <si>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</si>
  <si>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</si>
  <si>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</si>
  <si>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</si>
  <si>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</si>
  <si>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</si>
  <si>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</si>
  <si>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</si>
  <si>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</si>
  <si>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</si>
  <si>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</si>
  <si>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</si>
  <si>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</si>
  <si>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</si>
  <si>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</si>
  <si>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</si>
  <si>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</si>
  <si>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</si>
  <si>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</si>
  <si>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</si>
  <si>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</si>
  <si>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</si>
  <si>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</si>
  <si>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</si>
  <si>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</si>
  <si>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</si>
  <si>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</si>
  <si>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</si>
  <si>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</si>
  <si>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</si>
  <si>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</si>
  <si>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</si>
  <si>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</si>
  <si>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</si>
  <si>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</si>
  <si>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</si>
  <si>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</si>
  <si>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</si>
  <si>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</si>
  <si>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</si>
  <si>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</si>
  <si>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</si>
  <si>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</si>
  <si>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</si>
  <si>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</si>
  <si>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</si>
  <si>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</si>
  <si>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</si>
  <si>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</si>
  <si>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</si>
  <si>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</si>
  <si>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</si>
  <si>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</si>
  <si>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</si>
  <si>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</si>
  <si>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</si>
  <si>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</si>
  <si>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</si>
  <si>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</si>
  <si>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</si>
  <si>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</si>
  <si>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</si>
  <si>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</si>
  <si>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</si>
  <si>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</si>
  <si>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</si>
  <si>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</si>
  <si>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</si>
  <si>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</si>
  <si>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</si>
  <si>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</si>
  <si>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</si>
  <si>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</si>
  <si>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</si>
  <si>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</si>
  <si>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</si>
  <si>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</si>
  <si>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</si>
  <si>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</si>
  <si>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</si>
  <si>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</si>
  <si>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</si>
  <si>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</si>
  <si>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</si>
  <si>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</si>
  <si>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</si>
  <si>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</si>
  <si>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</si>
  <si>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</si>
  <si>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</si>
  <si>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</si>
  <si>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</si>
  <si>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</si>
  <si>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</si>
  <si>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</si>
  <si>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</si>
  <si>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</si>
  <si>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</si>
  <si>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</si>
  <si>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</si>
  <si>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</si>
  <si>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</si>
  <si>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</si>
  <si>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</si>
  <si>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</si>
  <si>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</si>
  <si>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</si>
  <si>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</si>
  <si>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</si>
  <si>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</si>
  <si>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</si>
  <si>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</si>
  <si>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</si>
  <si>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</si>
  <si>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</si>
  <si>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</si>
  <si>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</si>
  <si>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</si>
  <si>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</si>
  <si>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</si>
  <si>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</si>
  <si>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</si>
  <si>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</si>
  <si>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</si>
  <si>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</si>
  <si>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</si>
  <si>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</si>
  <si>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</si>
  <si>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</si>
  <si>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</si>
  <si>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</si>
  <si>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</si>
  <si>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</si>
  <si>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</si>
  <si>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</si>
  <si>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</si>
  <si>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</si>
  <si>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</si>
  <si>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</si>
  <si>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</si>
  <si>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</si>
  <si>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</si>
  <si>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</si>
  <si>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</si>
  <si>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</si>
  <si>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</si>
  <si>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</si>
  <si>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</si>
  <si>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</si>
  <si>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</si>
  <si>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</si>
  <si>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</si>
  <si>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</si>
  <si>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</si>
  <si>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</si>
  <si>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</si>
  <si>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</si>
  <si>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</si>
  <si>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</si>
  <si>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</si>
  <si>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</si>
  <si>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</si>
  <si>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</si>
  <si>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</si>
  <si>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</si>
  <si>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</si>
  <si>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</si>
  <si>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</si>
  <si>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</si>
  <si>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</si>
  <si>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</si>
  <si>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</si>
  <si>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</si>
  <si>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</si>
  <si>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</si>
  <si>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</si>
  <si>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</si>
  <si>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</si>
  <si>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</si>
  <si>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</si>
  <si>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</si>
  <si>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</si>
  <si>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</si>
  <si>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</si>
  <si>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</si>
  <si>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</si>
  <si>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</si>
  <si>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</si>
  <si>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</si>
  <si>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</si>
  <si>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</si>
  <si>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</si>
  <si>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</si>
  <si>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</si>
  <si>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</si>
  <si>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</si>
  <si>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</si>
  <si>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</si>
  <si>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</si>
  <si>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</si>
  <si>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</si>
  <si>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</si>
  <si>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</si>
  <si>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</si>
  <si>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</si>
  <si>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</si>
  <si>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</si>
  <si>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</si>
  <si>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</si>
  <si>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</si>
  <si>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</si>
  <si>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</si>
  <si>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</si>
  <si>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</si>
  <si>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</si>
  <si>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</si>
  <si>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</si>
  <si>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</si>
  <si>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</si>
  <si>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</si>
  <si>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</si>
  <si>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</si>
  <si>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</si>
  <si>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</si>
  <si>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</si>
  <si>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</si>
  <si>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</si>
  <si>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</si>
  <si>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</si>
  <si>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</si>
  <si>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</si>
  <si>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</si>
  <si>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</si>
  <si>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</si>
  <si>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</si>
  <si>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</si>
  <si>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</si>
  <si>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</si>
  <si>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</si>
  <si>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</si>
  <si>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</si>
  <si>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</si>
  <si>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</si>
  <si>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</si>
  <si>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</si>
  <si>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</si>
  <si>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</si>
  <si>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</si>
  <si>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</si>
  <si>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</si>
  <si>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</si>
  <si>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</si>
  <si>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</si>
  <si>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</si>
  <si>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</si>
  <si>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</si>
  <si>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</si>
  <si>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</si>
  <si>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</si>
  <si>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</si>
  <si>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</si>
  <si>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</si>
  <si>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</si>
  <si>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</si>
  <si>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</si>
  <si>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</si>
  <si>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</si>
  <si>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</si>
  <si>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</si>
  <si>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</si>
  <si>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</si>
  <si>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</si>
  <si>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</si>
  <si>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</si>
  <si>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</si>
  <si>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</si>
  <si>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</si>
  <si>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</si>
  <si>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</si>
  <si>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</si>
  <si>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</si>
  <si>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</si>
  <si>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</si>
  <si>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</si>
  <si>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</si>
  <si>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</si>
  <si>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</si>
  <si>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</si>
  <si>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</si>
  <si>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</si>
  <si>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</si>
  <si>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</si>
  <si>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</si>
  <si>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</si>
  <si>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</si>
  <si>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</si>
  <si>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</si>
  <si>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</si>
  <si>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</si>
  <si>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</si>
  <si>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</si>
  <si>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</si>
  <si>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</si>
  <si>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</si>
  <si>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</si>
  <si>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</si>
  <si>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</si>
  <si>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</si>
  <si>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</si>
  <si>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</si>
  <si>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</si>
  <si>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</si>
  <si>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</si>
  <si>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</si>
  <si>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</si>
  <si>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</si>
  <si>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</si>
  <si>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</si>
  <si>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</si>
  <si>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</si>
  <si>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</si>
  <si>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</si>
  <si>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</si>
  <si>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</si>
  <si>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</si>
  <si>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</si>
  <si>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</si>
  <si>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</si>
  <si>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</si>
  <si>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</si>
  <si>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</si>
  <si>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</si>
  <si>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</si>
  <si>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</si>
  <si>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</si>
  <si>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</si>
  <si>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</si>
  <si>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</si>
  <si>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</si>
  <si>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</si>
  <si>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</si>
  <si>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</si>
  <si>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</si>
  <si>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</si>
  <si>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</si>
  <si>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</si>
  <si>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</si>
  <si>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</si>
  <si>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</si>
  <si>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</si>
  <si>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</si>
  <si>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</si>
  <si>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</si>
  <si>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</si>
  <si>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</si>
  <si>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</si>
  <si>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</si>
  <si>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</si>
  <si>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</si>
  <si>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</si>
  <si>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</si>
  <si>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</si>
  <si>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</si>
  <si>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</si>
  <si>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</si>
  <si>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</si>
  <si>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</si>
  <si>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</si>
  <si>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</si>
  <si>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</si>
  <si>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</si>
  <si>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</si>
  <si>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</si>
  <si>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</si>
  <si>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</si>
  <si>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</si>
  <si>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</si>
  <si>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</si>
  <si>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</si>
  <si>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</si>
  <si>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</si>
  <si>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</si>
  <si>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</si>
  <si>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</si>
  <si>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</si>
  <si>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</si>
  <si>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</si>
  <si>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</si>
  <si>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</si>
  <si>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</si>
  <si>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</si>
  <si>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</si>
  <si>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</si>
  <si>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</si>
  <si>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</si>
  <si>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</si>
  <si>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</si>
  <si>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</si>
  <si>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</si>
  <si>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</si>
  <si>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</si>
  <si>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</si>
  <si>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</si>
  <si>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</si>
  <si>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</si>
  <si>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</si>
  <si>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</si>
  <si>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</si>
  <si>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</si>
  <si>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</si>
  <si>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</si>
  <si>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</si>
  <si>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</si>
  <si>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</si>
  <si>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</si>
  <si>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</si>
  <si>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</si>
  <si>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</si>
  <si>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</si>
  <si>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</si>
  <si>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</si>
  <si>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</si>
  <si>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</si>
  <si>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</si>
  <si>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</si>
  <si>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</si>
  <si>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</si>
  <si>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</si>
  <si>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</si>
  <si>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</si>
  <si>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</si>
  <si>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</si>
  <si>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</si>
  <si>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</si>
  <si>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</si>
  <si>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</si>
  <si>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</si>
  <si>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</si>
  <si>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</si>
  <si>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</si>
  <si>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</si>
  <si>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</si>
  <si>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</si>
  <si>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</si>
  <si>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</si>
  <si>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</si>
  <si>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</si>
  <si>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</si>
  <si>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</si>
  <si>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</si>
  <si>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</si>
  <si>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</si>
  <si>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</si>
  <si>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</si>
  <si>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</si>
  <si>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</si>
  <si>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</si>
  <si>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</si>
  <si>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</si>
  <si>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</si>
  <si>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</si>
  <si>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</si>
  <si>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</si>
  <si>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</si>
  <si>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</si>
  <si>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</si>
  <si>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</si>
  <si>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</si>
  <si>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</si>
  <si>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</si>
  <si>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</si>
  <si>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</si>
  <si>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</si>
  <si>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</si>
  <si>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</si>
  <si>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1199-1</t>
  </si>
  <si>
    <t xml:space="preserve">Вид на отчета: консолидиран : </t>
  </si>
  <si>
    <t xml:space="preserve">Дата на съставяне:                       </t>
  </si>
  <si>
    <t>Дата на съставяне:</t>
  </si>
  <si>
    <t xml:space="preserve"> КОНСОЛИДИРАН</t>
  </si>
  <si>
    <t>ИКОНОМИЧЕСКА ГРУПА "ЕНЕМОНА"АД, КОЗЛОДУЙ</t>
  </si>
  <si>
    <t>Дата на съставяне: 25.05.2009г.</t>
  </si>
  <si>
    <t>01.01.2009-31.03.2009</t>
  </si>
  <si>
    <t>25.05.2009 г.</t>
  </si>
  <si>
    <t xml:space="preserve">Дата на съставяне:         25.05.2009 г.                           </t>
  </si>
  <si>
    <t xml:space="preserve">Дата  на съставяне: 25.05.2009 г.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</si>
</sst>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11" fillId="0" borderId="10" xfId="66" applyNumberFormat="1" applyFont="1" applyFill="1" applyBorder="1" applyAlignment="1" applyProtection="1">
      <alignment vertical="center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75" zoomScaleNormal="75" zoomScalePageLayoutView="0" workbookViewId="0" topLeftCell="A58">
      <selection activeCell="G76" sqref="G7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863</v>
      </c>
      <c r="F3" s="217" t="s">
        <v>2</v>
      </c>
      <c r="G3" s="172"/>
      <c r="H3" s="461"/>
    </row>
    <row r="4" spans="1:8" ht="15">
      <c r="A4" s="578" t="s">
        <v>859</v>
      </c>
      <c r="B4" s="584"/>
      <c r="C4" s="584"/>
      <c r="D4" s="584"/>
      <c r="E4" s="504" t="s">
        <v>862</v>
      </c>
      <c r="F4" s="580" t="s">
        <v>3</v>
      </c>
      <c r="G4" s="581"/>
      <c r="H4" s="461" t="s">
        <v>858</v>
      </c>
    </row>
    <row r="5" spans="1:8" ht="15">
      <c r="A5" s="578" t="s">
        <v>4</v>
      </c>
      <c r="B5" s="579"/>
      <c r="C5" s="579"/>
      <c r="D5" s="579"/>
      <c r="E5" s="505" t="s">
        <v>865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18911</v>
      </c>
      <c r="D11" s="151">
        <v>17620</v>
      </c>
      <c r="E11" s="237" t="s">
        <v>21</v>
      </c>
      <c r="F11" s="242" t="s">
        <v>22</v>
      </c>
      <c r="G11" s="152">
        <v>11934</v>
      </c>
      <c r="H11" s="152">
        <v>11934</v>
      </c>
    </row>
    <row r="12" spans="1:8" ht="15">
      <c r="A12" s="235" t="s">
        <v>23</v>
      </c>
      <c r="B12" s="241" t="s">
        <v>24</v>
      </c>
      <c r="C12" s="151">
        <v>19120</v>
      </c>
      <c r="D12" s="151">
        <v>15661</v>
      </c>
      <c r="E12" s="237" t="s">
        <v>25</v>
      </c>
      <c r="F12" s="242" t="s">
        <v>26</v>
      </c>
      <c r="G12" s="153">
        <v>0</v>
      </c>
      <c r="H12" s="153"/>
    </row>
    <row r="13" spans="1:8" ht="15">
      <c r="A13" s="235" t="s">
        <v>27</v>
      </c>
      <c r="B13" s="241" t="s">
        <v>28</v>
      </c>
      <c r="C13" s="151">
        <v>9063</v>
      </c>
      <c r="D13" s="151">
        <v>8590</v>
      </c>
      <c r="E13" s="237" t="s">
        <v>29</v>
      </c>
      <c r="F13" s="242" t="s">
        <v>30</v>
      </c>
      <c r="G13" s="153">
        <v>0</v>
      </c>
      <c r="H13" s="153"/>
    </row>
    <row r="14" spans="1:8" ht="15">
      <c r="A14" s="235" t="s">
        <v>31</v>
      </c>
      <c r="B14" s="241" t="s">
        <v>32</v>
      </c>
      <c r="C14" s="151">
        <v>484</v>
      </c>
      <c r="D14" s="151">
        <v>437</v>
      </c>
      <c r="E14" s="243" t="s">
        <v>33</v>
      </c>
      <c r="F14" s="242" t="s">
        <v>34</v>
      </c>
      <c r="G14" s="316">
        <v>0</v>
      </c>
      <c r="H14" s="316"/>
    </row>
    <row r="15" spans="1:8" ht="15">
      <c r="A15" s="235" t="s">
        <v>35</v>
      </c>
      <c r="B15" s="241" t="s">
        <v>36</v>
      </c>
      <c r="C15" s="151">
        <v>11253</v>
      </c>
      <c r="D15" s="151">
        <v>11501</v>
      </c>
      <c r="E15" s="243" t="s">
        <v>37</v>
      </c>
      <c r="F15" s="242" t="s">
        <v>38</v>
      </c>
      <c r="G15" s="316">
        <v>0</v>
      </c>
      <c r="H15" s="316"/>
    </row>
    <row r="16" spans="1:8" ht="15">
      <c r="A16" s="235" t="s">
        <v>39</v>
      </c>
      <c r="B16" s="244" t="s">
        <v>40</v>
      </c>
      <c r="C16" s="151">
        <v>686</v>
      </c>
      <c r="D16" s="151">
        <v>704</v>
      </c>
      <c r="E16" s="243" t="s">
        <v>41</v>
      </c>
      <c r="F16" s="242" t="s">
        <v>42</v>
      </c>
      <c r="G16" s="316">
        <v>0</v>
      </c>
      <c r="H16" s="316"/>
    </row>
    <row r="17" spans="1:18" ht="25.5">
      <c r="A17" s="235" t="s">
        <v>43</v>
      </c>
      <c r="B17" s="241" t="s">
        <v>44</v>
      </c>
      <c r="C17" s="151">
        <v>4261</v>
      </c>
      <c r="D17" s="151">
        <v>7824</v>
      </c>
      <c r="E17" s="243" t="s">
        <v>45</v>
      </c>
      <c r="F17" s="245" t="s">
        <v>46</v>
      </c>
      <c r="G17" s="154">
        <f>G11+G14+G15+G16</f>
        <v>11934</v>
      </c>
      <c r="H17" s="154">
        <f>H11+H14+H15+H16</f>
        <v>11934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2366</v>
      </c>
      <c r="D18" s="151">
        <v>2399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66144</v>
      </c>
      <c r="D19" s="155">
        <f>SUM(D11:D18)</f>
        <v>64736</v>
      </c>
      <c r="E19" s="237" t="s">
        <v>52</v>
      </c>
      <c r="F19" s="242" t="s">
        <v>53</v>
      </c>
      <c r="G19" s="152">
        <v>32590</v>
      </c>
      <c r="H19" s="152">
        <v>32590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742</v>
      </c>
      <c r="D20" s="151">
        <v>742</v>
      </c>
      <c r="E20" s="237" t="s">
        <v>56</v>
      </c>
      <c r="F20" s="242" t="s">
        <v>57</v>
      </c>
      <c r="G20" s="158">
        <v>14573</v>
      </c>
      <c r="H20" s="158">
        <v>14573</v>
      </c>
    </row>
    <row r="21" spans="1:18" ht="15">
      <c r="A21" s="235" t="s">
        <v>58</v>
      </c>
      <c r="B21" s="250" t="s">
        <v>59</v>
      </c>
      <c r="C21" s="151"/>
      <c r="D21" s="151">
        <v>0</v>
      </c>
      <c r="E21" s="251" t="s">
        <v>60</v>
      </c>
      <c r="F21" s="242" t="s">
        <v>61</v>
      </c>
      <c r="G21" s="156">
        <f>SUM(G22:G24)</f>
        <v>12137</v>
      </c>
      <c r="H21" s="156">
        <f>SUM(H22:H24)</f>
        <v>12137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9708</v>
      </c>
      <c r="H22" s="152">
        <v>9708</v>
      </c>
    </row>
    <row r="23" spans="1:13" ht="15">
      <c r="A23" s="235" t="s">
        <v>65</v>
      </c>
      <c r="B23" s="241" t="s">
        <v>66</v>
      </c>
      <c r="C23" s="151">
        <v>1925</v>
      </c>
      <c r="D23" s="151">
        <v>1921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173</v>
      </c>
      <c r="D24" s="151">
        <v>183</v>
      </c>
      <c r="E24" s="237" t="s">
        <v>71</v>
      </c>
      <c r="F24" s="242" t="s">
        <v>72</v>
      </c>
      <c r="G24" s="152">
        <v>2429</v>
      </c>
      <c r="H24" s="152">
        <v>2429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59300</v>
      </c>
      <c r="H25" s="154">
        <f>H19+H20+H21</f>
        <v>59300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11</v>
      </c>
      <c r="D26" s="151">
        <v>11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2109</v>
      </c>
      <c r="D27" s="155">
        <f>SUM(D23:D26)</f>
        <v>2115</v>
      </c>
      <c r="E27" s="253" t="s">
        <v>82</v>
      </c>
      <c r="F27" s="242" t="s">
        <v>83</v>
      </c>
      <c r="G27" s="154">
        <f>SUM(G28:G30)</f>
        <v>14993</v>
      </c>
      <c r="H27" s="154">
        <f>SUM(H28:H30)</f>
        <v>-55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15471</v>
      </c>
      <c r="H28" s="152">
        <v>98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-478</v>
      </c>
      <c r="H29" s="316">
        <v>-153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>
        <v>-2320</v>
      </c>
      <c r="D31" s="317">
        <v>-2320</v>
      </c>
      <c r="E31" s="253" t="s">
        <v>95</v>
      </c>
      <c r="F31" s="242" t="s">
        <v>96</v>
      </c>
      <c r="G31" s="152">
        <v>1778</v>
      </c>
      <c r="H31" s="152">
        <v>14044</v>
      </c>
      <c r="M31" s="157"/>
    </row>
    <row r="32" spans="1:15" ht="15">
      <c r="A32" s="235" t="s">
        <v>97</v>
      </c>
      <c r="B32" s="250" t="s">
        <v>98</v>
      </c>
      <c r="C32" s="155">
        <f>C30+C31</f>
        <v>-2320</v>
      </c>
      <c r="D32" s="155">
        <f>D30+D31</f>
        <v>-2320</v>
      </c>
      <c r="E32" s="243" t="s">
        <v>99</v>
      </c>
      <c r="F32" s="242" t="s">
        <v>100</v>
      </c>
      <c r="G32" s="316"/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16771</v>
      </c>
      <c r="H33" s="154">
        <f>H27+H31+H32</f>
        <v>13989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608</v>
      </c>
      <c r="D34" s="155">
        <f>SUM(D35:D38)</f>
        <v>608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>
        <v>0</v>
      </c>
      <c r="E36" s="237" t="s">
        <v>109</v>
      </c>
      <c r="F36" s="261" t="s">
        <v>110</v>
      </c>
      <c r="G36" s="154">
        <f>G25+G17+G33</f>
        <v>88005</v>
      </c>
      <c r="H36" s="154">
        <f>H25+H17+H33</f>
        <v>85223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592</v>
      </c>
      <c r="D37" s="151">
        <v>592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12336</v>
      </c>
      <c r="D39" s="159">
        <f>D40+D41+D43</f>
        <v>11228</v>
      </c>
      <c r="E39" s="445" t="s">
        <v>117</v>
      </c>
      <c r="F39" s="261" t="s">
        <v>118</v>
      </c>
      <c r="G39" s="158">
        <f>2981</f>
        <v>2981</v>
      </c>
      <c r="H39" s="158">
        <v>3445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>
        <v>0</v>
      </c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>
        <v>12336</v>
      </c>
      <c r="D43" s="151">
        <v>11228</v>
      </c>
      <c r="E43" s="243" t="s">
        <v>129</v>
      </c>
      <c r="F43" s="242" t="s">
        <v>130</v>
      </c>
      <c r="G43" s="152">
        <v>452</v>
      </c>
      <c r="H43" s="152">
        <v>452</v>
      </c>
      <c r="M43" s="157"/>
    </row>
    <row r="44" spans="1:8" ht="15">
      <c r="A44" s="235" t="s">
        <v>131</v>
      </c>
      <c r="B44" s="264" t="s">
        <v>132</v>
      </c>
      <c r="C44" s="151"/>
      <c r="D44" s="151">
        <v>0</v>
      </c>
      <c r="E44" s="268" t="s">
        <v>133</v>
      </c>
      <c r="F44" s="242" t="s">
        <v>134</v>
      </c>
      <c r="G44" s="152">
        <v>16546</v>
      </c>
      <c r="H44" s="152">
        <v>17544</v>
      </c>
    </row>
    <row r="45" spans="1:15" ht="15">
      <c r="A45" s="235" t="s">
        <v>135</v>
      </c>
      <c r="B45" s="249" t="s">
        <v>136</v>
      </c>
      <c r="C45" s="155">
        <f>C34+C39+C44</f>
        <v>12944</v>
      </c>
      <c r="D45" s="155">
        <f>D34+D39+D44</f>
        <v>11836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2109</v>
      </c>
      <c r="D47" s="151">
        <v>0</v>
      </c>
      <c r="E47" s="251" t="s">
        <v>144</v>
      </c>
      <c r="F47" s="242" t="s">
        <v>145</v>
      </c>
      <c r="G47" s="152">
        <v>17394</v>
      </c>
      <c r="H47" s="152">
        <v>17394</v>
      </c>
      <c r="M47" s="157"/>
    </row>
    <row r="48" spans="1:8" ht="15">
      <c r="A48" s="235" t="s">
        <v>146</v>
      </c>
      <c r="B48" s="244" t="s">
        <v>147</v>
      </c>
      <c r="C48" s="151">
        <v>495</v>
      </c>
      <c r="D48" s="151">
        <v>587</v>
      </c>
      <c r="E48" s="237" t="s">
        <v>148</v>
      </c>
      <c r="F48" s="242" t="s">
        <v>149</v>
      </c>
      <c r="G48" s="152">
        <v>5206</v>
      </c>
      <c r="H48" s="152">
        <v>5925</v>
      </c>
    </row>
    <row r="49" spans="1:18" ht="15">
      <c r="A49" s="235" t="s">
        <v>150</v>
      </c>
      <c r="B49" s="241" t="s">
        <v>151</v>
      </c>
      <c r="C49" s="151">
        <v>0</v>
      </c>
      <c r="D49" s="151">
        <v>0</v>
      </c>
      <c r="E49" s="251" t="s">
        <v>50</v>
      </c>
      <c r="F49" s="245" t="s">
        <v>152</v>
      </c>
      <c r="G49" s="154">
        <f>SUM(G43:G48)</f>
        <v>39598</v>
      </c>
      <c r="H49" s="154">
        <f>SUM(H43:H48)</f>
        <v>41315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3385</v>
      </c>
      <c r="D50" s="151">
        <v>3233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5989</v>
      </c>
      <c r="D51" s="155">
        <f>SUM(D47:D50)</f>
        <v>3820</v>
      </c>
      <c r="E51" s="251" t="s">
        <v>156</v>
      </c>
      <c r="F51" s="245" t="s">
        <v>157</v>
      </c>
      <c r="G51" s="152"/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>
        <v>0</v>
      </c>
    </row>
    <row r="53" spans="1:8" ht="15">
      <c r="A53" s="235" t="s">
        <v>161</v>
      </c>
      <c r="B53" s="249" t="s">
        <v>162</v>
      </c>
      <c r="C53" s="151"/>
      <c r="D53" s="151">
        <v>0</v>
      </c>
      <c r="E53" s="237" t="s">
        <v>163</v>
      </c>
      <c r="F53" s="245" t="s">
        <v>164</v>
      </c>
      <c r="G53" s="152">
        <v>27</v>
      </c>
      <c r="H53" s="152">
        <v>27</v>
      </c>
    </row>
    <row r="54" spans="1:8" ht="15">
      <c r="A54" s="235" t="s">
        <v>165</v>
      </c>
      <c r="B54" s="249" t="s">
        <v>166</v>
      </c>
      <c r="C54" s="151">
        <v>34</v>
      </c>
      <c r="D54" s="151">
        <v>34</v>
      </c>
      <c r="E54" s="237" t="s">
        <v>167</v>
      </c>
      <c r="F54" s="245" t="s">
        <v>168</v>
      </c>
      <c r="G54" s="152">
        <v>27</v>
      </c>
      <c r="H54" s="152">
        <v>27</v>
      </c>
    </row>
    <row r="55" spans="1:18" ht="25.5">
      <c r="A55" s="269" t="s">
        <v>169</v>
      </c>
      <c r="B55" s="270" t="s">
        <v>170</v>
      </c>
      <c r="C55" s="155">
        <f>C19+C20+C21+C27+C32+C45+C51+C53+C54</f>
        <v>85642</v>
      </c>
      <c r="D55" s="155">
        <f>D19+D20+D21+D27+D32+D45+D51+D53+D54</f>
        <v>80963</v>
      </c>
      <c r="E55" s="237" t="s">
        <v>171</v>
      </c>
      <c r="F55" s="261" t="s">
        <v>172</v>
      </c>
      <c r="G55" s="154">
        <f>G49+G51+G52+G53+G54</f>
        <v>39652</v>
      </c>
      <c r="H55" s="154">
        <f>H49+H51+H52+H53+H54</f>
        <v>41369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20318</v>
      </c>
      <c r="D58" s="151">
        <v>20321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284</v>
      </c>
      <c r="D59" s="151">
        <v>344</v>
      </c>
      <c r="E59" s="251" t="s">
        <v>180</v>
      </c>
      <c r="F59" s="242" t="s">
        <v>181</v>
      </c>
      <c r="G59" s="152">
        <v>28196</v>
      </c>
      <c r="H59" s="152">
        <v>28655</v>
      </c>
      <c r="M59" s="157"/>
    </row>
    <row r="60" spans="1:8" ht="15">
      <c r="A60" s="235" t="s">
        <v>182</v>
      </c>
      <c r="B60" s="241" t="s">
        <v>183</v>
      </c>
      <c r="C60" s="151">
        <v>4</v>
      </c>
      <c r="D60" s="151">
        <v>10</v>
      </c>
      <c r="E60" s="237" t="s">
        <v>184</v>
      </c>
      <c r="F60" s="242" t="s">
        <v>185</v>
      </c>
      <c r="G60" s="152">
        <v>4765</v>
      </c>
      <c r="H60" s="152">
        <v>4454</v>
      </c>
    </row>
    <row r="61" spans="1:18" ht="15">
      <c r="A61" s="235" t="s">
        <v>186</v>
      </c>
      <c r="B61" s="244" t="s">
        <v>187</v>
      </c>
      <c r="C61" s="151">
        <v>24107</v>
      </c>
      <c r="D61" s="151">
        <v>23500</v>
      </c>
      <c r="E61" s="243" t="s">
        <v>188</v>
      </c>
      <c r="F61" s="272" t="s">
        <v>189</v>
      </c>
      <c r="G61" s="154">
        <f>SUM(G62:G68)</f>
        <v>27973</v>
      </c>
      <c r="H61" s="154">
        <f>SUM(H62:H68)</f>
        <v>24759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/>
      <c r="H62" s="152">
        <v>0</v>
      </c>
    </row>
    <row r="63" spans="1:13" ht="15">
      <c r="A63" s="235" t="s">
        <v>194</v>
      </c>
      <c r="B63" s="241" t="s">
        <v>195</v>
      </c>
      <c r="C63" s="151">
        <v>1490</v>
      </c>
      <c r="D63" s="151">
        <v>1317</v>
      </c>
      <c r="E63" s="237" t="s">
        <v>196</v>
      </c>
      <c r="F63" s="242" t="s">
        <v>197</v>
      </c>
      <c r="G63" s="152">
        <v>77</v>
      </c>
      <c r="H63" s="152">
        <v>65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46203</v>
      </c>
      <c r="D64" s="155">
        <f>SUM(D58:D63)</f>
        <v>45492</v>
      </c>
      <c r="E64" s="237" t="s">
        <v>199</v>
      </c>
      <c r="F64" s="242" t="s">
        <v>200</v>
      </c>
      <c r="G64" s="152">
        <v>11438</v>
      </c>
      <c r="H64" s="152">
        <v>5315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11326</v>
      </c>
      <c r="H65" s="152">
        <v>12062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2267</v>
      </c>
      <c r="H66" s="152">
        <v>2505</v>
      </c>
    </row>
    <row r="67" spans="1:8" ht="15">
      <c r="A67" s="235" t="s">
        <v>206</v>
      </c>
      <c r="B67" s="241" t="s">
        <v>207</v>
      </c>
      <c r="C67" s="151">
        <v>0</v>
      </c>
      <c r="D67" s="151">
        <v>0</v>
      </c>
      <c r="E67" s="237" t="s">
        <v>208</v>
      </c>
      <c r="F67" s="242" t="s">
        <v>209</v>
      </c>
      <c r="G67" s="152">
        <v>468</v>
      </c>
      <c r="H67" s="152">
        <v>387</v>
      </c>
    </row>
    <row r="68" spans="1:8" ht="15">
      <c r="A68" s="235" t="s">
        <v>210</v>
      </c>
      <c r="B68" s="241" t="s">
        <v>211</v>
      </c>
      <c r="C68" s="151">
        <v>36191</v>
      </c>
      <c r="D68" s="151">
        <v>24399</v>
      </c>
      <c r="E68" s="237" t="s">
        <v>212</v>
      </c>
      <c r="F68" s="242" t="s">
        <v>213</v>
      </c>
      <c r="G68" s="152">
        <v>2397</v>
      </c>
      <c r="H68" s="152">
        <v>4425</v>
      </c>
    </row>
    <row r="69" spans="1:8" ht="15">
      <c r="A69" s="235" t="s">
        <v>214</v>
      </c>
      <c r="B69" s="241" t="s">
        <v>215</v>
      </c>
      <c r="C69" s="151">
        <v>7809</v>
      </c>
      <c r="D69" s="151">
        <v>4316</v>
      </c>
      <c r="E69" s="251" t="s">
        <v>77</v>
      </c>
      <c r="F69" s="242" t="s">
        <v>216</v>
      </c>
      <c r="G69" s="152">
        <v>2397</v>
      </c>
      <c r="H69" s="152">
        <v>3180</v>
      </c>
    </row>
    <row r="70" spans="1:8" ht="15">
      <c r="A70" s="235" t="s">
        <v>217</v>
      </c>
      <c r="B70" s="241" t="s">
        <v>218</v>
      </c>
      <c r="C70" s="151">
        <v>3748</v>
      </c>
      <c r="D70" s="151">
        <v>3811</v>
      </c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321</v>
      </c>
      <c r="D71" s="151">
        <v>320</v>
      </c>
      <c r="E71" s="253" t="s">
        <v>45</v>
      </c>
      <c r="F71" s="273" t="s">
        <v>223</v>
      </c>
      <c r="G71" s="161">
        <f>G59+G60+G61+G69+G70</f>
        <v>63331</v>
      </c>
      <c r="H71" s="161">
        <f>H59+H60+H61+H69+H70</f>
        <v>61048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2062</v>
      </c>
      <c r="D72" s="151">
        <v>1416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15</v>
      </c>
      <c r="D73" s="151">
        <v>1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3762</v>
      </c>
      <c r="D74" s="151">
        <v>6169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53908</v>
      </c>
      <c r="D75" s="155">
        <f>SUM(D67:D74)</f>
        <v>40432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25</v>
      </c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49</v>
      </c>
      <c r="D78" s="155">
        <f>SUM(D79:D81)</f>
        <v>1103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49</v>
      </c>
      <c r="D79" s="151">
        <v>1103</v>
      </c>
      <c r="E79" s="251" t="s">
        <v>241</v>
      </c>
      <c r="F79" s="261" t="s">
        <v>242</v>
      </c>
      <c r="G79" s="162">
        <f>G71+G74+G75+G76</f>
        <v>63356</v>
      </c>
      <c r="H79" s="162">
        <f>H71+H74+H75+H76</f>
        <v>61048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>
        <v>522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49</v>
      </c>
      <c r="D84" s="155">
        <f>D83+D82+D78</f>
        <v>1625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1714</v>
      </c>
      <c r="D87" s="151">
        <v>4384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5374</v>
      </c>
      <c r="D88" s="151">
        <v>15481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1050</v>
      </c>
      <c r="D89" s="151">
        <v>2654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8138</v>
      </c>
      <c r="D91" s="155">
        <f>SUM(D87:D90)</f>
        <v>22519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54</v>
      </c>
      <c r="D92" s="151">
        <v>54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108352</v>
      </c>
      <c r="D93" s="155">
        <f>D64+D75+D84+D91+D92</f>
        <v>110122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193994</v>
      </c>
      <c r="D94" s="164">
        <f>D93+D55</f>
        <v>191085</v>
      </c>
      <c r="E94" s="449" t="s">
        <v>269</v>
      </c>
      <c r="F94" s="289" t="s">
        <v>270</v>
      </c>
      <c r="G94" s="165">
        <f>G36+G39+G55+G79</f>
        <v>193994</v>
      </c>
      <c r="H94" s="165">
        <f>H36+H39+H55+H79</f>
        <v>191085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577">
        <f>C94-G94</f>
        <v>0</v>
      </c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864</v>
      </c>
      <c r="B98" s="432"/>
      <c r="C98" s="582" t="s">
        <v>272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851</v>
      </c>
      <c r="D100" s="583"/>
      <c r="E100" s="583"/>
    </row>
    <row r="102" ht="12.75">
      <c r="E102" s="176"/>
    </row>
    <row r="104" ht="12.75">
      <c r="M104" s="157"/>
    </row>
    <row r="105" ht="15">
      <c r="A105" s="431" t="s">
        <v>846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G19" sqref="G19:H2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ИКОНОМИЧЕСКА ГРУПА "ЕНЕМОНА"АД, КОЗЛОДУЙ</v>
      </c>
      <c r="C2" s="587"/>
      <c r="D2" s="587"/>
      <c r="E2" s="587"/>
      <c r="F2" s="589" t="s">
        <v>2</v>
      </c>
      <c r="G2" s="589"/>
      <c r="H2" s="526">
        <f>'справка №1-БАЛАНС'!H3</f>
        <v>0</v>
      </c>
    </row>
    <row r="3" spans="1:8" ht="15">
      <c r="A3" s="467" t="s">
        <v>274</v>
      </c>
      <c r="B3" s="587" t="str">
        <f>'справка №1-БАЛАНС'!E4</f>
        <v> КОНСОЛИДИРАН</v>
      </c>
      <c r="C3" s="587"/>
      <c r="D3" s="587"/>
      <c r="E3" s="587"/>
      <c r="F3" s="546" t="s">
        <v>3</v>
      </c>
      <c r="G3" s="527"/>
      <c r="H3" s="527" t="str">
        <f>'справка №1-БАЛАНС'!H4</f>
        <v>1199-1</v>
      </c>
    </row>
    <row r="4" spans="1:8" ht="17.25" customHeight="1">
      <c r="A4" s="467" t="s">
        <v>4</v>
      </c>
      <c r="B4" s="588" t="str">
        <f>'справка №1-БАЛАНС'!E5</f>
        <v>01.01.2009-31.03.2009</v>
      </c>
      <c r="C4" s="588"/>
      <c r="D4" s="58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4732</v>
      </c>
      <c r="D9" s="46">
        <v>3757</v>
      </c>
      <c r="E9" s="298" t="s">
        <v>284</v>
      </c>
      <c r="F9" s="549" t="s">
        <v>285</v>
      </c>
      <c r="G9" s="550">
        <v>21786</v>
      </c>
      <c r="H9" s="550">
        <v>13228</v>
      </c>
    </row>
    <row r="10" spans="1:8" ht="12">
      <c r="A10" s="298" t="s">
        <v>286</v>
      </c>
      <c r="B10" s="299" t="s">
        <v>287</v>
      </c>
      <c r="C10" s="46">
        <v>7146</v>
      </c>
      <c r="D10" s="46">
        <v>6774</v>
      </c>
      <c r="E10" s="298" t="s">
        <v>288</v>
      </c>
      <c r="F10" s="549" t="s">
        <v>289</v>
      </c>
      <c r="G10" s="550">
        <v>18501</v>
      </c>
      <c r="H10" s="550">
        <v>4465</v>
      </c>
    </row>
    <row r="11" spans="1:8" ht="12">
      <c r="A11" s="298" t="s">
        <v>290</v>
      </c>
      <c r="B11" s="299" t="s">
        <v>291</v>
      </c>
      <c r="C11" s="46">
        <v>1034</v>
      </c>
      <c r="D11" s="46">
        <v>635</v>
      </c>
      <c r="E11" s="300" t="s">
        <v>292</v>
      </c>
      <c r="F11" s="549" t="s">
        <v>293</v>
      </c>
      <c r="G11" s="550">
        <v>63</v>
      </c>
      <c r="H11" s="550">
        <v>63</v>
      </c>
    </row>
    <row r="12" spans="1:8" ht="12">
      <c r="A12" s="298" t="s">
        <v>294</v>
      </c>
      <c r="B12" s="299" t="s">
        <v>295</v>
      </c>
      <c r="C12" s="46">
        <v>7368</v>
      </c>
      <c r="D12" s="46">
        <v>2363</v>
      </c>
      <c r="E12" s="300" t="s">
        <v>77</v>
      </c>
      <c r="F12" s="549" t="s">
        <v>296</v>
      </c>
      <c r="G12" s="550">
        <v>645</v>
      </c>
      <c r="H12" s="550">
        <v>287</v>
      </c>
    </row>
    <row r="13" spans="1:18" ht="12">
      <c r="A13" s="298" t="s">
        <v>297</v>
      </c>
      <c r="B13" s="299" t="s">
        <v>298</v>
      </c>
      <c r="C13" s="46">
        <v>806</v>
      </c>
      <c r="D13" s="46">
        <v>544</v>
      </c>
      <c r="E13" s="301" t="s">
        <v>50</v>
      </c>
      <c r="F13" s="551" t="s">
        <v>299</v>
      </c>
      <c r="G13" s="548">
        <f>SUM(G9:G12)</f>
        <v>40995</v>
      </c>
      <c r="H13" s="548">
        <f>SUM(H9:H12)</f>
        <v>18043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17065</v>
      </c>
      <c r="D14" s="46">
        <v>3756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-713</v>
      </c>
      <c r="D15" s="47">
        <v>-1433</v>
      </c>
      <c r="E15" s="296" t="s">
        <v>304</v>
      </c>
      <c r="F15" s="554" t="s">
        <v>305</v>
      </c>
      <c r="G15" s="550">
        <v>7</v>
      </c>
      <c r="H15" s="550">
        <v>0</v>
      </c>
    </row>
    <row r="16" spans="1:8" ht="12">
      <c r="A16" s="298" t="s">
        <v>306</v>
      </c>
      <c r="B16" s="299" t="s">
        <v>307</v>
      </c>
      <c r="C16" s="47">
        <v>984</v>
      </c>
      <c r="D16" s="47">
        <v>464</v>
      </c>
      <c r="E16" s="298" t="s">
        <v>308</v>
      </c>
      <c r="F16" s="552" t="s">
        <v>309</v>
      </c>
      <c r="G16" s="555">
        <v>7</v>
      </c>
      <c r="H16" s="555">
        <v>0</v>
      </c>
    </row>
    <row r="17" spans="1:8" ht="12">
      <c r="A17" s="302" t="s">
        <v>310</v>
      </c>
      <c r="B17" s="299" t="s">
        <v>311</v>
      </c>
      <c r="C17" s="48"/>
      <c r="D17" s="48">
        <v>182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>
        <v>191</v>
      </c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38422</v>
      </c>
      <c r="D19" s="49">
        <f>SUM(D9:D15)+D16</f>
        <v>16860</v>
      </c>
      <c r="E19" s="304" t="s">
        <v>316</v>
      </c>
      <c r="F19" s="552" t="s">
        <v>317</v>
      </c>
      <c r="G19" s="550">
        <v>916</v>
      </c>
      <c r="H19" s="550">
        <v>503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0</v>
      </c>
      <c r="H20" s="550">
        <v>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0</v>
      </c>
      <c r="H21" s="550">
        <v>147</v>
      </c>
    </row>
    <row r="22" spans="1:8" ht="24">
      <c r="A22" s="304" t="s">
        <v>323</v>
      </c>
      <c r="B22" s="305" t="s">
        <v>324</v>
      </c>
      <c r="C22" s="46">
        <v>964</v>
      </c>
      <c r="D22" s="46">
        <v>610</v>
      </c>
      <c r="E22" s="304" t="s">
        <v>325</v>
      </c>
      <c r="F22" s="552" t="s">
        <v>326</v>
      </c>
      <c r="G22" s="550">
        <v>6</v>
      </c>
      <c r="H22" s="550">
        <v>304</v>
      </c>
    </row>
    <row r="23" spans="1:8" ht="24">
      <c r="A23" s="298" t="s">
        <v>327</v>
      </c>
      <c r="B23" s="305" t="s">
        <v>328</v>
      </c>
      <c r="C23" s="46">
        <v>1</v>
      </c>
      <c r="D23" s="46">
        <v>49</v>
      </c>
      <c r="E23" s="298" t="s">
        <v>329</v>
      </c>
      <c r="F23" s="552" t="s">
        <v>330</v>
      </c>
      <c r="G23" s="550">
        <v>4</v>
      </c>
      <c r="H23" s="550">
        <v>164</v>
      </c>
    </row>
    <row r="24" spans="1:18" ht="12">
      <c r="A24" s="298" t="s">
        <v>331</v>
      </c>
      <c r="B24" s="305" t="s">
        <v>332</v>
      </c>
      <c r="C24" s="46">
        <v>20</v>
      </c>
      <c r="D24" s="46">
        <v>91</v>
      </c>
      <c r="E24" s="301" t="s">
        <v>102</v>
      </c>
      <c r="F24" s="554" t="s">
        <v>333</v>
      </c>
      <c r="G24" s="548">
        <f>SUM(G19:G23)</f>
        <v>926</v>
      </c>
      <c r="H24" s="548">
        <f>SUM(H19:H23)</f>
        <v>1118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545</v>
      </c>
      <c r="D25" s="46">
        <v>91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1530</v>
      </c>
      <c r="D26" s="49">
        <f>SUM(D22:D25)</f>
        <v>841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39952</v>
      </c>
      <c r="D28" s="50">
        <f>D26+D19</f>
        <v>17701</v>
      </c>
      <c r="E28" s="127" t="s">
        <v>338</v>
      </c>
      <c r="F28" s="554" t="s">
        <v>339</v>
      </c>
      <c r="G28" s="548">
        <f>G13+G15+G24</f>
        <v>41928</v>
      </c>
      <c r="H28" s="548">
        <f>H13+H15+H24</f>
        <v>19161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1976</v>
      </c>
      <c r="D30" s="50">
        <f>IF((H28-D28)&gt;0,H28-D28,0)</f>
        <v>1460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847</v>
      </c>
      <c r="B31" s="306" t="s">
        <v>344</v>
      </c>
      <c r="C31" s="46"/>
      <c r="D31" s="46"/>
      <c r="E31" s="296" t="s">
        <v>850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39952</v>
      </c>
      <c r="D33" s="49">
        <f>D28+D31+D32</f>
        <v>17701</v>
      </c>
      <c r="E33" s="127" t="s">
        <v>352</v>
      </c>
      <c r="F33" s="554" t="s">
        <v>353</v>
      </c>
      <c r="G33" s="53">
        <f>G32+G31+G28</f>
        <v>41928</v>
      </c>
      <c r="H33" s="53">
        <f>H32+H31+H28</f>
        <v>19161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1976</v>
      </c>
      <c r="D34" s="50">
        <f>IF((H33-D33)&gt;0,H33-D33,0)</f>
        <v>1460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198</v>
      </c>
      <c r="D35" s="49">
        <f>D36+D37+D38</f>
        <v>146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198</v>
      </c>
      <c r="D36" s="46">
        <v>146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1778</v>
      </c>
      <c r="D39" s="460">
        <f>+IF((H33-D33-D35)&gt;0,H33-D33-D35,0)</f>
        <v>1314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>
        <v>74</v>
      </c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1778</v>
      </c>
      <c r="D41" s="52">
        <f>IF(H39=0,IF(D39-D40&gt;0,D39-D40+H40,0),IF(H39-H40&lt;0,H40-H39+D39,0))</f>
        <v>1240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41928</v>
      </c>
      <c r="D42" s="53">
        <f>D33+D35+D39</f>
        <v>19161</v>
      </c>
      <c r="E42" s="128" t="s">
        <v>379</v>
      </c>
      <c r="F42" s="129" t="s">
        <v>380</v>
      </c>
      <c r="G42" s="53">
        <f>G39+G33</f>
        <v>41928</v>
      </c>
      <c r="H42" s="53">
        <f>H39+H33</f>
        <v>19161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857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 t="s">
        <v>866</v>
      </c>
      <c r="C48" s="427" t="s">
        <v>381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6"/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81" bottom="0.22" header="0.5118110236220472" footer="0.15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D44" sqref="D4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ИКОНОМИЧЕСКА ГРУПА "ЕНЕМОНА"АД, КОЗЛОДУЙ</v>
      </c>
      <c r="C4" s="541" t="s">
        <v>2</v>
      </c>
      <c r="D4" s="541">
        <f>'справка №1-БАЛАНС'!H3</f>
        <v>0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1199-1</v>
      </c>
    </row>
    <row r="6" spans="1:6" ht="12" customHeight="1">
      <c r="A6" s="471" t="s">
        <v>4</v>
      </c>
      <c r="B6" s="506" t="str">
        <f>'справка №1-БАЛАНС'!E5</f>
        <v>01.01.2009-31.03.2009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44170</v>
      </c>
      <c r="D10" s="54">
        <v>20923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-39664</v>
      </c>
      <c r="D11" s="54">
        <v>-21098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-7725</v>
      </c>
      <c r="D13" s="54">
        <v>-2644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-4047</v>
      </c>
      <c r="D14" s="54">
        <v>-237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-426</v>
      </c>
      <c r="D15" s="54">
        <v>-839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16</v>
      </c>
      <c r="D16" s="54">
        <v>153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-103</v>
      </c>
      <c r="D17" s="54">
        <v>-456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-9</v>
      </c>
      <c r="D18" s="54">
        <v>261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-185</v>
      </c>
      <c r="D19" s="54">
        <v>-2103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-7973</v>
      </c>
      <c r="D20" s="55">
        <f>SUM(D10:D19)</f>
        <v>-6040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-3326</v>
      </c>
      <c r="D22" s="54">
        <v>-1910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-594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81</v>
      </c>
      <c r="D24" s="54">
        <v>5183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-2530</v>
      </c>
      <c r="D25" s="54">
        <v>-3139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3</v>
      </c>
      <c r="D26" s="54">
        <v>115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0</v>
      </c>
      <c r="D27" s="54">
        <v>-3109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>
        <v>-9</v>
      </c>
      <c r="D30" s="54">
        <v>-2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501</v>
      </c>
      <c r="D31" s="54">
        <v>-3395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-5874</v>
      </c>
      <c r="D32" s="55">
        <f>SUM(D22:D31)</f>
        <v>-6257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0</v>
      </c>
      <c r="D34" s="54">
        <v>157</v>
      </c>
      <c r="E34" s="130"/>
      <c r="F34" s="130"/>
    </row>
    <row r="35" spans="1:6" ht="12">
      <c r="A35" s="334" t="s">
        <v>433</v>
      </c>
      <c r="B35" s="333" t="s">
        <v>434</v>
      </c>
      <c r="C35" s="54">
        <v>0</v>
      </c>
      <c r="D35" s="54">
        <v>0</v>
      </c>
      <c r="E35" s="130"/>
      <c r="F35" s="130"/>
    </row>
    <row r="36" spans="1:6" ht="12">
      <c r="A36" s="332" t="s">
        <v>435</v>
      </c>
      <c r="B36" s="333" t="s">
        <v>436</v>
      </c>
      <c r="C36" s="54">
        <v>8318</v>
      </c>
      <c r="D36" s="54">
        <v>2516</v>
      </c>
      <c r="E36" s="130"/>
      <c r="F36" s="130"/>
    </row>
    <row r="37" spans="1:6" ht="12">
      <c r="A37" s="332" t="s">
        <v>437</v>
      </c>
      <c r="B37" s="333" t="s">
        <v>438</v>
      </c>
      <c r="C37" s="54">
        <v>-6567</v>
      </c>
      <c r="D37" s="54">
        <v>-4681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-1071</v>
      </c>
      <c r="D38" s="54">
        <v>-4</v>
      </c>
      <c r="E38" s="130"/>
      <c r="F38" s="130"/>
    </row>
    <row r="39" spans="1:6" ht="12">
      <c r="A39" s="332" t="s">
        <v>441</v>
      </c>
      <c r="B39" s="333" t="s">
        <v>442</v>
      </c>
      <c r="C39" s="54">
        <v>-534</v>
      </c>
      <c r="D39" s="54">
        <v>-61</v>
      </c>
      <c r="E39" s="130"/>
      <c r="F39" s="130"/>
    </row>
    <row r="40" spans="1:6" ht="12">
      <c r="A40" s="332" t="s">
        <v>443</v>
      </c>
      <c r="B40" s="333" t="s">
        <v>444</v>
      </c>
      <c r="C40" s="54">
        <v>0</v>
      </c>
      <c r="D40" s="54">
        <v>0</v>
      </c>
      <c r="E40" s="130"/>
      <c r="F40" s="130"/>
    </row>
    <row r="41" spans="1:8" ht="12">
      <c r="A41" s="332" t="s">
        <v>445</v>
      </c>
      <c r="B41" s="333" t="s">
        <v>446</v>
      </c>
      <c r="C41" s="54">
        <v>-680</v>
      </c>
      <c r="D41" s="54">
        <v>-211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-534</v>
      </c>
      <c r="D42" s="55">
        <f>SUM(D34:D41)</f>
        <v>-2284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-14381</v>
      </c>
      <c r="D43" s="55">
        <f>D42+D32+D20</f>
        <v>-14581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22519</v>
      </c>
      <c r="D44" s="132">
        <v>33106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8138</v>
      </c>
      <c r="D45" s="55">
        <f>D44+D43</f>
        <v>18525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7088</v>
      </c>
      <c r="D46" s="56">
        <v>18425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1050</v>
      </c>
      <c r="D47" s="56">
        <v>100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" bottom="0.43" header="0.5118110236220472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M28" sqref="M2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ИКОНОМИЧЕСКА ГРУПА "ЕНЕМОНА"АД, КОЗЛОДУЙ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0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 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 t="str">
        <f>'справка №1-БАЛАНС'!H4</f>
        <v>1199-1</v>
      </c>
      <c r="N4" s="3"/>
      <c r="O4" s="3"/>
    </row>
    <row r="5" spans="1:14" s="532" customFormat="1" ht="12.75" customHeight="1">
      <c r="A5" s="467" t="s">
        <v>4</v>
      </c>
      <c r="B5" s="598" t="str">
        <f>'справка №1-БАЛАНС'!E5</f>
        <v>01.01.2009-31.03.2009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11934</v>
      </c>
      <c r="D11" s="58">
        <f>'справка №1-БАЛАНС'!H19</f>
        <v>32590</v>
      </c>
      <c r="E11" s="58">
        <f>'справка №1-БАЛАНС'!H20</f>
        <v>14573</v>
      </c>
      <c r="F11" s="58">
        <f>'справка №1-БАЛАНС'!H22</f>
        <v>9708</v>
      </c>
      <c r="G11" s="58">
        <f>'справка №1-БАЛАНС'!H23</f>
        <v>0</v>
      </c>
      <c r="H11" s="576">
        <f>'справка №1-БАЛАНС'!H24</f>
        <v>2429</v>
      </c>
      <c r="I11" s="58">
        <f>'справка №1-БАЛАНС'!H28+'справка №1-БАЛАНС'!H31</f>
        <v>14142</v>
      </c>
      <c r="J11" s="58">
        <f>'справка №1-БАЛАНС'!H29+'справка №1-БАЛАНС'!H32</f>
        <v>-153</v>
      </c>
      <c r="K11" s="60"/>
      <c r="L11" s="344">
        <f>SUM(C11:K11)</f>
        <v>85223</v>
      </c>
      <c r="M11" s="58">
        <f>'справка №1-БАЛАНС'!H39</f>
        <v>3445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11934</v>
      </c>
      <c r="D15" s="61">
        <f aca="true" t="shared" si="2" ref="D15:M15">D11+D12</f>
        <v>32590</v>
      </c>
      <c r="E15" s="61">
        <f t="shared" si="2"/>
        <v>14573</v>
      </c>
      <c r="F15" s="61">
        <f t="shared" si="2"/>
        <v>9708</v>
      </c>
      <c r="G15" s="61">
        <f t="shared" si="2"/>
        <v>0</v>
      </c>
      <c r="H15" s="61">
        <f t="shared" si="2"/>
        <v>2429</v>
      </c>
      <c r="I15" s="61">
        <f t="shared" si="2"/>
        <v>14142</v>
      </c>
      <c r="J15" s="61">
        <f t="shared" si="2"/>
        <v>-153</v>
      </c>
      <c r="K15" s="61">
        <f t="shared" si="2"/>
        <v>0</v>
      </c>
      <c r="L15" s="344">
        <f t="shared" si="1"/>
        <v>85223</v>
      </c>
      <c r="M15" s="61">
        <f t="shared" si="2"/>
        <v>3445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1778</v>
      </c>
      <c r="J16" s="345">
        <f>+'справка №1-БАЛАНС'!G32</f>
        <v>0</v>
      </c>
      <c r="K16" s="60"/>
      <c r="L16" s="344">
        <f t="shared" si="1"/>
        <v>1778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1329</v>
      </c>
      <c r="J28" s="60">
        <v>-325</v>
      </c>
      <c r="K28" s="60"/>
      <c r="L28" s="344">
        <f t="shared" si="1"/>
        <v>1004</v>
      </c>
      <c r="M28" s="60">
        <v>-464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11934</v>
      </c>
      <c r="D29" s="59">
        <f aca="true" t="shared" si="6" ref="D29:M29">D17+D20+D21+D24+D28+D27+D15+D16</f>
        <v>32590</v>
      </c>
      <c r="E29" s="59">
        <f t="shared" si="6"/>
        <v>14573</v>
      </c>
      <c r="F29" s="59">
        <f t="shared" si="6"/>
        <v>9708</v>
      </c>
      <c r="G29" s="59">
        <f t="shared" si="6"/>
        <v>0</v>
      </c>
      <c r="H29" s="59">
        <f t="shared" si="6"/>
        <v>2429</v>
      </c>
      <c r="I29" s="59">
        <f t="shared" si="6"/>
        <v>17249</v>
      </c>
      <c r="J29" s="59">
        <f t="shared" si="6"/>
        <v>-478</v>
      </c>
      <c r="K29" s="59">
        <f t="shared" si="6"/>
        <v>0</v>
      </c>
      <c r="L29" s="344">
        <f t="shared" si="1"/>
        <v>88005</v>
      </c>
      <c r="M29" s="59">
        <f t="shared" si="6"/>
        <v>2981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11934</v>
      </c>
      <c r="D32" s="59">
        <f t="shared" si="7"/>
        <v>32590</v>
      </c>
      <c r="E32" s="59">
        <f t="shared" si="7"/>
        <v>14573</v>
      </c>
      <c r="F32" s="59">
        <f t="shared" si="7"/>
        <v>9708</v>
      </c>
      <c r="G32" s="59">
        <f t="shared" si="7"/>
        <v>0</v>
      </c>
      <c r="H32" s="59">
        <f t="shared" si="7"/>
        <v>2429</v>
      </c>
      <c r="I32" s="59">
        <f t="shared" si="7"/>
        <v>17249</v>
      </c>
      <c r="J32" s="59">
        <f t="shared" si="7"/>
        <v>-478</v>
      </c>
      <c r="K32" s="59">
        <f t="shared" si="7"/>
        <v>0</v>
      </c>
      <c r="L32" s="344">
        <f t="shared" si="1"/>
        <v>88005</v>
      </c>
      <c r="M32" s="59">
        <f>M29+M30+M31</f>
        <v>2981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/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853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C44" sqref="C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383</v>
      </c>
      <c r="B2" s="600"/>
      <c r="C2" s="601" t="str">
        <f>'справка №1-БАЛАНС'!E3</f>
        <v>ИКОНОМИЧЕСКА ГРУПА "ЕНЕМОНА"АД, КОЗЛОДУЙ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0</v>
      </c>
      <c r="P2" s="483"/>
      <c r="Q2" s="483"/>
      <c r="R2" s="526"/>
    </row>
    <row r="3" spans="1:18" ht="15">
      <c r="A3" s="599" t="s">
        <v>4</v>
      </c>
      <c r="B3" s="600"/>
      <c r="C3" s="602" t="str">
        <f>'справка №1-БАЛАНС'!E5</f>
        <v>01.01.2009-31.03.2009</v>
      </c>
      <c r="D3" s="602"/>
      <c r="E3" s="602"/>
      <c r="F3" s="485"/>
      <c r="G3" s="485"/>
      <c r="H3" s="485"/>
      <c r="I3" s="485"/>
      <c r="J3" s="485"/>
      <c r="K3" s="485"/>
      <c r="L3" s="485"/>
      <c r="M3" s="607" t="s">
        <v>3</v>
      </c>
      <c r="N3" s="607"/>
      <c r="O3" s="482" t="str">
        <f>'справка №1-БАЛАНС'!H4</f>
        <v>1199-1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8" t="s">
        <v>463</v>
      </c>
      <c r="B5" s="609"/>
      <c r="C5" s="61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5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5" t="s">
        <v>529</v>
      </c>
      <c r="R5" s="605" t="s">
        <v>530</v>
      </c>
    </row>
    <row r="6" spans="1:18" s="100" customFormat="1" ht="48">
      <c r="A6" s="610"/>
      <c r="B6" s="611"/>
      <c r="C6" s="61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6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6"/>
      <c r="R6" s="606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848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4"/>
      <c r="L44" s="614"/>
      <c r="M44" s="614"/>
      <c r="N44" s="614"/>
      <c r="O44" s="603" t="s">
        <v>781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C118" sqref="C11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ИКОНОМИЧЕСКА ГРУПА "ЕНЕМОНА"АД, КОЗЛОДУЙ</v>
      </c>
      <c r="C3" s="622"/>
      <c r="D3" s="526" t="s">
        <v>2</v>
      </c>
      <c r="E3" s="107">
        <f>'справка №1-БАЛАНС'!H3</f>
        <v>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01.01.2009-31.03.2009</v>
      </c>
      <c r="C4" s="620"/>
      <c r="D4" s="527" t="s">
        <v>3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861</v>
      </c>
      <c r="B109" s="616"/>
      <c r="C109" s="616" t="s">
        <v>381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781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2">
      <selection activeCell="A37" sqref="A37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ИКОНОМИЧЕСКА ГРУПА "ЕНЕМОНА"АД, КОЗЛОДУЙ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0</v>
      </c>
    </row>
    <row r="5" spans="1:9" ht="15">
      <c r="A5" s="501" t="s">
        <v>4</v>
      </c>
      <c r="B5" s="624" t="str">
        <f>'справка №1-БАЛАНС'!E5</f>
        <v>01.01.2009-31.03.2009</v>
      </c>
      <c r="C5" s="624"/>
      <c r="D5" s="624"/>
      <c r="E5" s="624"/>
      <c r="F5" s="624"/>
      <c r="G5" s="627" t="s">
        <v>3</v>
      </c>
      <c r="H5" s="628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861</v>
      </c>
      <c r="B30" s="626"/>
      <c r="C30" s="626"/>
      <c r="D30" s="459" t="s">
        <v>819</v>
      </c>
      <c r="E30" s="625"/>
      <c r="F30" s="625"/>
      <c r="G30" s="625"/>
      <c r="H30" s="420" t="s">
        <v>781</v>
      </c>
      <c r="I30" s="625"/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85">
      <selection activeCell="A158" sqref="A15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ИКОНОМИЧЕСКА ГРУПА "ЕНЕМОНА"АД, КОЗЛОДУЙ</v>
      </c>
      <c r="C5" s="630"/>
      <c r="D5" s="630"/>
      <c r="E5" s="570" t="s">
        <v>2</v>
      </c>
      <c r="F5" s="451">
        <f>'справка №1-БАЛАНС'!H3</f>
        <v>0</v>
      </c>
    </row>
    <row r="6" spans="1:13" ht="15" customHeight="1">
      <c r="A6" s="27" t="s">
        <v>822</v>
      </c>
      <c r="B6" s="631" t="str">
        <f>'справка №1-БАЛАНС'!E5</f>
        <v>01.01.2009-31.03.2009</v>
      </c>
      <c r="C6" s="631"/>
      <c r="D6" s="510"/>
      <c r="E6" s="569" t="s">
        <v>3</v>
      </c>
      <c r="F6" s="511" t="str">
        <f>'справка №1-БАЛАНС'!H4</f>
        <v>1199-1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12.75">
      <c r="A8" s="31"/>
      <c r="B8" s="32"/>
      <c r="C8" s="33"/>
      <c r="D8" s="33"/>
      <c r="E8" s="33"/>
      <c r="F8" s="33"/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/>
      <c r="B12" s="40"/>
      <c r="C12" s="441"/>
      <c r="D12" s="441"/>
      <c r="E12" s="441"/>
      <c r="F12" s="443">
        <f>C12-E12</f>
        <v>0</v>
      </c>
    </row>
    <row r="13" spans="1:6" ht="12.75">
      <c r="A13" s="36"/>
      <c r="B13" s="40"/>
      <c r="C13" s="441"/>
      <c r="D13" s="441"/>
      <c r="E13" s="441"/>
      <c r="F13" s="443">
        <f aca="true" t="shared" si="0" ref="F13:F19">C13-E13</f>
        <v>0</v>
      </c>
    </row>
    <row r="14" spans="1:6" ht="12.75">
      <c r="A14" s="36"/>
      <c r="B14" s="40"/>
      <c r="C14" s="441"/>
      <c r="D14" s="441"/>
      <c r="E14" s="441"/>
      <c r="F14" s="443">
        <f t="shared" si="0"/>
        <v>0</v>
      </c>
    </row>
    <row r="15" spans="1:6" ht="12.75">
      <c r="A15" s="36"/>
      <c r="B15" s="40"/>
      <c r="C15" s="441"/>
      <c r="D15" s="441"/>
      <c r="E15" s="441"/>
      <c r="F15" s="443">
        <f t="shared" si="0"/>
        <v>0</v>
      </c>
    </row>
    <row r="16" spans="1:6" ht="12.75">
      <c r="A16" s="36"/>
      <c r="B16" s="37"/>
      <c r="C16" s="441"/>
      <c r="D16" s="441"/>
      <c r="E16" s="441"/>
      <c r="F16" s="443">
        <f t="shared" si="0"/>
        <v>0</v>
      </c>
    </row>
    <row r="17" spans="1:6" ht="12.75">
      <c r="A17" s="36"/>
      <c r="B17" s="37"/>
      <c r="C17" s="441"/>
      <c r="D17" s="441"/>
      <c r="E17" s="441"/>
      <c r="F17" s="443">
        <f t="shared" si="0"/>
        <v>0</v>
      </c>
    </row>
    <row r="18" spans="1:6" ht="12.75">
      <c r="A18" s="36"/>
      <c r="B18" s="37"/>
      <c r="C18" s="441"/>
      <c r="D18" s="441"/>
      <c r="E18" s="441"/>
      <c r="F18" s="443">
        <f t="shared" si="0"/>
        <v>0</v>
      </c>
    </row>
    <row r="19" spans="1:6" ht="12.75">
      <c r="A19" s="36"/>
      <c r="B19" s="37"/>
      <c r="C19" s="441"/>
      <c r="D19" s="441"/>
      <c r="E19" s="441"/>
      <c r="F19" s="443">
        <f t="shared" si="0"/>
        <v>0</v>
      </c>
    </row>
    <row r="20" spans="1:6" ht="12.75">
      <c r="A20" s="36"/>
      <c r="B20" s="37"/>
      <c r="C20" s="441"/>
      <c r="D20" s="441"/>
      <c r="E20" s="441"/>
      <c r="F20" s="443">
        <f aca="true" t="shared" si="1" ref="F20:F26">C20-E20</f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1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1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1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1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1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1"/>
        <v>0</v>
      </c>
    </row>
    <row r="27" spans="1:16" ht="11.25" customHeight="1">
      <c r="A27" s="38" t="s">
        <v>564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2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2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2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2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2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2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2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2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2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2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2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2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2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2"/>
        <v>0</v>
      </c>
    </row>
    <row r="44" spans="1:16" ht="15" customHeight="1">
      <c r="A44" s="38" t="s">
        <v>581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3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3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3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3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3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3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3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3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3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3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3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3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3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3"/>
        <v>0</v>
      </c>
    </row>
    <row r="61" spans="1:16" ht="12" customHeight="1">
      <c r="A61" s="38" t="s">
        <v>600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/>
      <c r="B63" s="40"/>
      <c r="C63" s="441"/>
      <c r="D63" s="441"/>
      <c r="E63" s="441"/>
      <c r="F63" s="443">
        <f>C63-E63</f>
        <v>0</v>
      </c>
    </row>
    <row r="64" spans="1:6" ht="12.75">
      <c r="A64" s="36"/>
      <c r="B64" s="40"/>
      <c r="C64" s="441"/>
      <c r="D64" s="441"/>
      <c r="E64" s="441"/>
      <c r="F64" s="443">
        <f aca="true" t="shared" si="4" ref="F64:F77">C64-E64</f>
        <v>0</v>
      </c>
    </row>
    <row r="65" spans="1:6" ht="12.75">
      <c r="A65" s="36"/>
      <c r="B65" s="40"/>
      <c r="C65" s="441"/>
      <c r="D65" s="441"/>
      <c r="E65" s="441"/>
      <c r="F65" s="443">
        <f t="shared" si="4"/>
        <v>0</v>
      </c>
    </row>
    <row r="66" spans="1:6" ht="12.75">
      <c r="A66" s="36"/>
      <c r="B66" s="40"/>
      <c r="C66" s="441"/>
      <c r="D66" s="441"/>
      <c r="E66" s="441"/>
      <c r="F66" s="443">
        <f t="shared" si="4"/>
        <v>0</v>
      </c>
    </row>
    <row r="67" spans="1:6" ht="12.75">
      <c r="A67" s="36"/>
      <c r="B67" s="37"/>
      <c r="C67" s="441"/>
      <c r="D67" s="441"/>
      <c r="E67" s="441"/>
      <c r="F67" s="443">
        <f t="shared" si="4"/>
        <v>0</v>
      </c>
    </row>
    <row r="68" spans="1:6" ht="12.75">
      <c r="A68" s="36"/>
      <c r="B68" s="37"/>
      <c r="C68" s="441"/>
      <c r="D68" s="441"/>
      <c r="E68" s="441"/>
      <c r="F68" s="443">
        <f t="shared" si="4"/>
        <v>0</v>
      </c>
    </row>
    <row r="69" spans="1:6" ht="12.75">
      <c r="A69" s="36"/>
      <c r="B69" s="37"/>
      <c r="C69" s="441"/>
      <c r="D69" s="441"/>
      <c r="E69" s="441"/>
      <c r="F69" s="443">
        <f t="shared" si="4"/>
        <v>0</v>
      </c>
    </row>
    <row r="70" spans="1:6" ht="12.75">
      <c r="A70" s="36"/>
      <c r="B70" s="37"/>
      <c r="C70" s="441"/>
      <c r="D70" s="441"/>
      <c r="E70" s="441"/>
      <c r="F70" s="443">
        <f t="shared" si="4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4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4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4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4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4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4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4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5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5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5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5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5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5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5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5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5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5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5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5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5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5"/>
        <v>0</v>
      </c>
    </row>
    <row r="97" spans="1:16" ht="15" customHeight="1">
      <c r="A97" s="38" t="s">
        <v>564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6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6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6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6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6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6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6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6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6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6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6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6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6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6"/>
        <v>0</v>
      </c>
    </row>
    <row r="114" spans="1:16" ht="11.25" customHeight="1">
      <c r="A114" s="38" t="s">
        <v>581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7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7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7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7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7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7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7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7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7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7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7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7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7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7"/>
        <v>0</v>
      </c>
    </row>
    <row r="131" spans="1:16" ht="15.75" customHeight="1">
      <c r="A131" s="38" t="s">
        <v>600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/>
      <c r="D133" s="441"/>
      <c r="E133" s="441"/>
      <c r="F133" s="443">
        <f>C133-E133</f>
        <v>0</v>
      </c>
    </row>
    <row r="134" spans="1:6" ht="12.75">
      <c r="A134" s="36"/>
      <c r="B134" s="40"/>
      <c r="C134" s="441"/>
      <c r="D134" s="441"/>
      <c r="E134" s="441"/>
      <c r="F134" s="443">
        <f aca="true" t="shared" si="8" ref="F134:F147">C134-E134</f>
        <v>0</v>
      </c>
    </row>
    <row r="135" spans="1:6" ht="12.75">
      <c r="A135" s="36"/>
      <c r="B135" s="40"/>
      <c r="C135" s="441"/>
      <c r="D135" s="441"/>
      <c r="E135" s="441"/>
      <c r="F135" s="443">
        <f t="shared" si="8"/>
        <v>0</v>
      </c>
    </row>
    <row r="136" spans="1:6" ht="12.75">
      <c r="A136" s="36"/>
      <c r="B136" s="40"/>
      <c r="C136" s="441"/>
      <c r="D136" s="441"/>
      <c r="E136" s="441"/>
      <c r="F136" s="443">
        <f t="shared" si="8"/>
        <v>0</v>
      </c>
    </row>
    <row r="137" spans="1:6" ht="12.75">
      <c r="A137" s="36"/>
      <c r="B137" s="37"/>
      <c r="C137" s="441"/>
      <c r="D137" s="441"/>
      <c r="E137" s="441"/>
      <c r="F137" s="443">
        <f t="shared" si="8"/>
        <v>0</v>
      </c>
    </row>
    <row r="138" spans="1:6" ht="12.75">
      <c r="A138" s="36"/>
      <c r="B138" s="37"/>
      <c r="C138" s="441"/>
      <c r="D138" s="441"/>
      <c r="E138" s="441"/>
      <c r="F138" s="443">
        <f t="shared" si="8"/>
        <v>0</v>
      </c>
    </row>
    <row r="139" spans="1:6" ht="12.75">
      <c r="A139" s="36"/>
      <c r="B139" s="37"/>
      <c r="C139" s="441"/>
      <c r="D139" s="441"/>
      <c r="E139" s="441"/>
      <c r="F139" s="443">
        <f t="shared" si="8"/>
        <v>0</v>
      </c>
    </row>
    <row r="140" spans="1:6" ht="12.75">
      <c r="A140" s="36"/>
      <c r="B140" s="37"/>
      <c r="C140" s="441"/>
      <c r="D140" s="441"/>
      <c r="E140" s="441"/>
      <c r="F140" s="443">
        <f t="shared" si="8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8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8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8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8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8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8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8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271</v>
      </c>
      <c r="B151" s="453"/>
      <c r="C151" s="632" t="s">
        <v>844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852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29:F43 C46:F60 C133:F14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Teodоra Petrova</cp:lastModifiedBy>
  <cp:lastPrinted>2009-02-21T07:35:30Z</cp:lastPrinted>
  <dcterms:created xsi:type="dcterms:W3CDTF">2000-06-29T12:02:40Z</dcterms:created>
  <dcterms:modified xsi:type="dcterms:W3CDTF">2009-05-29T08:30:31Z</dcterms:modified>
  <cp:category/>
  <cp:version/>
  <cp:contentType/>
  <cp:contentStatus/>
</cp:coreProperties>
</file>