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<sst xmlns="http://schemas.openxmlformats.org/spreadsheetml/2006/main" count="1073" uniqueCount="897">
  <si>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</si>
  <si>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</si>
  <si>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</si>
  <si>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</si>
  <si>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</si>
  <si>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</si>
  <si>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</si>
  <si>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</si>
  <si>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</si>
  <si>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</si>
  <si>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</si>
  <si>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</si>
  <si>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</si>
  <si>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</si>
  <si>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</si>
  <si>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</si>
  <si>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</si>
  <si>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</si>
  <si>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</si>
  <si>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</si>
  <si>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</si>
  <si>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</si>
  <si>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</si>
  <si>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</si>
  <si>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</si>
  <si>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</si>
  <si>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</si>
  <si>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</si>
  <si>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</si>
  <si>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</si>
  <si>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</si>
  <si>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</si>
  <si>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</si>
  <si>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</si>
  <si>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</si>
  <si>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</si>
  <si>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</si>
  <si>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</si>
  <si>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</si>
  <si>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</si>
  <si>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</si>
  <si>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</si>
  <si>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</si>
  <si>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</si>
  <si>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</si>
  <si>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</si>
  <si>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</si>
  <si>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</si>
  <si>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</si>
  <si>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</si>
  <si>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</si>
  <si>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</si>
  <si>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</si>
  <si>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</si>
  <si>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</si>
  <si>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</si>
  <si>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</si>
  <si>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</si>
  <si>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</si>
  <si>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</si>
  <si>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</si>
  <si>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</si>
  <si>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</si>
  <si>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</si>
  <si>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</si>
  <si>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</si>
  <si>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</si>
  <si>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</si>
  <si>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</si>
  <si>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</si>
  <si>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</si>
  <si>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</si>
  <si>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</si>
  <si>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</si>
  <si>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</si>
  <si>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</si>
  <si>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</si>
  <si>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</si>
  <si>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</si>
  <si>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</si>
  <si>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</si>
  <si>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</si>
  <si>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</si>
  <si>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</si>
  <si>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</si>
  <si>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</si>
  <si>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</si>
  <si>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</si>
  <si>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</si>
  <si>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</si>
  <si>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</si>
  <si>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</si>
  <si>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</si>
  <si>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</si>
  <si>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</si>
  <si>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</si>
  <si>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</si>
  <si>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</si>
  <si>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</si>
  <si>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</si>
  <si>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</si>
  <si>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</si>
  <si>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</si>
  <si>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</si>
  <si>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</si>
  <si>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</si>
  <si>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</si>
  <si>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</si>
  <si>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</si>
  <si>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</si>
  <si>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</si>
  <si>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</si>
  <si>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</si>
  <si>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</si>
  <si>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</si>
  <si>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</si>
  <si>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</si>
  <si>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</si>
  <si>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</si>
  <si>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</si>
  <si>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</si>
  <si>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</si>
  <si>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</si>
  <si>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</si>
  <si>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</si>
  <si>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</si>
  <si>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</si>
  <si>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</si>
  <si>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</si>
  <si>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</si>
  <si>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</si>
  <si>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</si>
  <si>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</si>
  <si>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</si>
  <si>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</si>
  <si>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</si>
  <si>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</si>
  <si>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</si>
  <si>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</si>
  <si>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</si>
  <si>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</si>
  <si>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</si>
  <si>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</si>
  <si>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</si>
  <si>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</si>
  <si>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</si>
  <si>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</si>
  <si>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</si>
  <si>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</si>
  <si>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</si>
  <si>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</si>
  <si>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</si>
  <si>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</si>
  <si>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</si>
  <si>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</si>
  <si>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</si>
  <si>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</si>
  <si>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</si>
  <si>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</si>
  <si>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</si>
  <si>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</si>
  <si>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</si>
  <si>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</si>
  <si>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</si>
  <si>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</si>
  <si>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</si>
  <si>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</si>
  <si>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</si>
  <si>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</si>
  <si>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</si>
  <si>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</si>
  <si>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</si>
  <si>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</si>
  <si>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</si>
  <si>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</si>
  <si>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</si>
  <si>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</si>
  <si>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</si>
  <si>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</si>
  <si>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</si>
  <si>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</si>
  <si>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</si>
  <si>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</si>
  <si>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</si>
  <si>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</si>
  <si>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</si>
  <si>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</si>
  <si>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</si>
  <si>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</si>
  <si>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</si>
  <si>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</si>
  <si>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</si>
  <si>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</si>
  <si>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</si>
  <si>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</si>
  <si>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</si>
  <si>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</si>
  <si>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</si>
  <si>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</si>
  <si>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</si>
  <si>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</si>
  <si>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</si>
  <si>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</si>
  <si>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</si>
  <si>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</si>
  <si>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</si>
  <si>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</si>
  <si>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</si>
  <si>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</si>
  <si>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</si>
  <si>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</si>
  <si>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</si>
  <si>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</si>
  <si>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</si>
  <si>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</si>
  <si>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</si>
  <si>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</si>
  <si>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</si>
  <si>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</si>
  <si>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</si>
  <si>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</si>
  <si>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</si>
  <si>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</si>
  <si>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</si>
  <si>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</si>
  <si>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</si>
  <si>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</si>
  <si>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</si>
  <si>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</si>
  <si>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</si>
  <si>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</si>
  <si>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</si>
  <si>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</si>
  <si>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</si>
  <si>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</si>
  <si>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</si>
  <si>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</si>
  <si>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</si>
  <si>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</si>
  <si>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</si>
  <si>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</si>
  <si>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</si>
  <si>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</si>
  <si>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</si>
  <si>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</si>
  <si>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</si>
  <si>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</si>
  <si>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</si>
  <si>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</si>
  <si>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</si>
  <si>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</si>
  <si>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</si>
  <si>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</si>
  <si>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</si>
  <si>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</si>
  <si>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</si>
  <si>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</si>
  <si>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</si>
  <si>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</si>
  <si>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</si>
  <si>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</si>
  <si>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</si>
  <si>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</si>
  <si>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</si>
  <si>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</si>
  <si>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</si>
  <si>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</si>
  <si>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</si>
  <si>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</si>
  <si>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</si>
  <si>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</si>
  <si>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</si>
  <si>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</si>
  <si>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</si>
  <si>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</si>
  <si>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</si>
  <si>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</si>
  <si>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</si>
  <si>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</si>
  <si>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</si>
  <si>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</si>
  <si>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</si>
  <si>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</si>
  <si>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</si>
  <si>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</si>
  <si>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</si>
  <si>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</si>
  <si>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</si>
  <si>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</si>
  <si>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</si>
  <si>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</si>
  <si>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</si>
  <si>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</si>
  <si>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</si>
  <si>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</si>
  <si>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</si>
  <si>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</si>
  <si>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</si>
  <si>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</si>
  <si>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</si>
  <si>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</si>
  <si>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</si>
  <si>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</si>
  <si>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</si>
  <si>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</si>
  <si>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</si>
  <si>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</si>
  <si>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</si>
  <si>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</si>
  <si>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</si>
  <si>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</si>
  <si>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</si>
  <si>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</si>
  <si>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</si>
  <si>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</si>
  <si>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</si>
  <si>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</si>
  <si>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</si>
  <si>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</si>
  <si>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</si>
  <si>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</si>
  <si>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</si>
  <si>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</si>
  <si>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</si>
  <si>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</si>
  <si>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</si>
  <si>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</si>
  <si>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</si>
  <si>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</si>
  <si>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</si>
  <si>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</si>
  <si>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</si>
  <si>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</si>
  <si>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</si>
  <si>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</si>
  <si>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</si>
  <si>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</si>
  <si>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</si>
  <si>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</si>
  <si>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</si>
  <si>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</si>
  <si>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</si>
  <si>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</si>
  <si>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</si>
  <si>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</si>
  <si>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</si>
  <si>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</si>
  <si>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</si>
  <si>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</si>
  <si>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</si>
  <si>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</si>
  <si>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</si>
  <si>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</si>
  <si>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</si>
  <si>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</si>
  <si>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</si>
  <si>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</si>
  <si>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</si>
  <si>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</si>
  <si>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</si>
  <si>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</si>
  <si>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</si>
  <si>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</si>
  <si>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</si>
  <si>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</si>
  <si>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</si>
  <si>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</si>
  <si>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</si>
  <si>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</si>
  <si>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</si>
  <si>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</si>
  <si>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</si>
  <si>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</si>
  <si>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</si>
  <si>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</si>
  <si>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</si>
  <si>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</si>
  <si>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</si>
  <si>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</si>
  <si>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</si>
  <si>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</si>
  <si>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</si>
  <si>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</si>
  <si>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</si>
  <si>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</si>
  <si>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</si>
  <si>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</si>
  <si>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</si>
  <si>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</si>
  <si>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</si>
  <si>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</si>
  <si>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</si>
  <si>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</si>
  <si>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</si>
  <si>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</si>
  <si>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</si>
  <si>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</si>
  <si>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</si>
  <si>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</si>
  <si>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</si>
  <si>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</si>
  <si>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</si>
  <si>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</si>
  <si>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</si>
  <si>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</si>
  <si>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</si>
  <si>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</si>
  <si>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</si>
  <si>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</si>
  <si>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</si>
  <si>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</si>
  <si>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</si>
  <si>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</si>
  <si>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</si>
  <si>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</si>
  <si>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</si>
  <si>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</si>
  <si>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</si>
  <si>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</si>
  <si>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</si>
  <si>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</si>
  <si>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</si>
  <si>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</si>
  <si>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</si>
  <si>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</si>
  <si>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</si>
  <si>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</si>
  <si>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</si>
  <si>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</si>
  <si>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</si>
  <si>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</si>
  <si>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</si>
  <si>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</si>
  <si>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</si>
  <si>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</si>
  <si>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</si>
  <si>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</si>
  <si>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</si>
  <si>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</si>
  <si>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</si>
  <si>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</si>
  <si>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</si>
  <si>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</si>
  <si>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</si>
  <si>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</si>
  <si>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</si>
  <si>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</si>
  <si>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</si>
  <si>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</si>
  <si>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</si>
  <si>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</si>
  <si>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</si>
  <si>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</si>
  <si>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</si>
  <si>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</si>
  <si>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</si>
  <si>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</si>
  <si>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</si>
  <si>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</si>
  <si>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</si>
  <si>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</si>
  <si>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</si>
  <si>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</si>
  <si>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</si>
  <si>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</si>
  <si>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</si>
  <si>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</si>
  <si>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</si>
  <si>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</si>
  <si>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</si>
  <si>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</si>
  <si>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</si>
  <si>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</si>
  <si>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</si>
  <si>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</si>
  <si>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</si>
  <si>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</si>
  <si>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</si>
  <si>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</si>
  <si>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</si>
  <si>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</si>
  <si>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</si>
  <si>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</si>
  <si>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</si>
  <si>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</si>
  <si>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</si>
  <si>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</si>
  <si>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</si>
  <si>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</si>
  <si>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</si>
  <si>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</si>
  <si>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</si>
  <si>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</si>
  <si>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</si>
  <si>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</si>
  <si>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</si>
  <si>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</si>
  <si>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</si>
  <si>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</si>
  <si>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</si>
  <si>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</si>
  <si>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</si>
  <si>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</si>
  <si>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</si>
  <si>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</si>
  <si>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</si>
  <si>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</si>
  <si>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</si>
  <si>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</si>
  <si>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</si>
  <si>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</si>
  <si>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</si>
  <si>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</si>
  <si>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</si>
  <si>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</si>
  <si>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</si>
  <si>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</si>
  <si>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</si>
  <si>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</si>
  <si>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</si>
  <si>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</si>
  <si>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</si>
  <si>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</si>
  <si>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</si>
  <si>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</si>
  <si>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</si>
  <si>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</si>
  <si>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</si>
  <si>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</si>
  <si>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</si>
  <si>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</si>
  <si>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</si>
  <si>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</si>
  <si>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</si>
  <si>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</si>
  <si>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</si>
  <si>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</si>
  <si>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</si>
  <si>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</si>
  <si>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</si>
  <si>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</si>
  <si>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</si>
  <si>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</si>
  <si>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</si>
  <si>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</si>
  <si>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</si>
  <si>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</si>
  <si>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</si>
  <si>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</si>
  <si>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</si>
  <si>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</si>
  <si>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</si>
  <si>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</si>
  <si>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</si>
  <si>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</si>
  <si>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</si>
  <si>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</si>
  <si>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</si>
  <si>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</si>
  <si>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</si>
  <si>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</si>
  <si>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</si>
  <si>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</si>
  <si>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</si>
  <si>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</si>
  <si>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</si>
  <si>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</si>
  <si>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</si>
  <si>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</si>
  <si>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</si>
  <si>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</si>
  <si>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</si>
  <si>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</si>
  <si>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</si>
  <si>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</si>
  <si>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</si>
  <si>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</si>
  <si>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</si>
  <si>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</si>
  <si>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</si>
  <si>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</si>
  <si>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</si>
  <si>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</si>
  <si>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</si>
  <si>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</si>
  <si>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</si>
  <si>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</si>
  <si>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</si>
  <si>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</si>
  <si>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</si>
  <si>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</si>
  <si>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</si>
  <si>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</si>
  <si>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</si>
  <si>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</si>
  <si>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</si>
  <si>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</si>
  <si>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</si>
  <si>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</si>
  <si>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</si>
  <si>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</si>
  <si>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</si>
  <si>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</si>
  <si>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</si>
  <si>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</si>
  <si>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</si>
  <si>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</si>
  <si>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</si>
  <si>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</si>
  <si>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</si>
  <si>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</si>
  <si>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</si>
  <si>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</si>
  <si>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</si>
  <si>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</si>
  <si>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</si>
  <si>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</si>
  <si>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</si>
  <si>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</si>
  <si>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</si>
  <si>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</si>
  <si>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</si>
  <si>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</si>
  <si>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</si>
  <si>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</si>
  <si>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</si>
  <si>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</si>
  <si>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</si>
  <si>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</si>
  <si>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</si>
  <si>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</si>
  <si>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</si>
  <si>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</si>
  <si>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</si>
  <si>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</si>
  <si>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</si>
  <si>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</si>
  <si>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</si>
  <si>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</si>
  <si>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</si>
  <si>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</si>
  <si>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</si>
  <si>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</si>
  <si>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</si>
  <si>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</si>
  <si>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</si>
  <si>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</si>
  <si>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</si>
  <si>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</si>
  <si>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</si>
  <si>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</si>
  <si>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</si>
  <si>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</si>
  <si>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</si>
  <si>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</si>
  <si>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</si>
  <si>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</si>
  <si>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</si>
  <si>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</si>
  <si>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</si>
  <si>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</si>
  <si>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</si>
  <si>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</si>
  <si>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</si>
  <si>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</si>
  <si>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</si>
  <si>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</si>
  <si>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</si>
  <si>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</si>
  <si>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</si>
  <si>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</si>
  <si>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</si>
  <si>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</si>
  <si>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</si>
  <si>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</si>
  <si>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</si>
  <si>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</si>
  <si>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</si>
  <si>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</si>
  <si>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</si>
  <si>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</si>
  <si>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</si>
  <si>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</si>
  <si>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</si>
  <si>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</si>
  <si>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</si>
  <si>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</si>
  <si>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</si>
  <si>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</si>
  <si>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</si>
  <si>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</si>
  <si>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</si>
  <si>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</si>
  <si>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</si>
  <si>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</si>
  <si>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</si>
  <si>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</si>
  <si>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</si>
  <si>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</si>
  <si>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</si>
  <si>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</si>
  <si>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</si>
  <si>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</si>
  <si>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</si>
  <si>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</si>
  <si>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</si>
  <si>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</si>
  <si>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</si>
  <si>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</si>
  <si>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</si>
  <si>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</si>
  <si>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</si>
  <si>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</si>
  <si>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</si>
  <si>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</si>
  <si>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</si>
  <si>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</si>
  <si>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</si>
  <si>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</si>
  <si>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</si>
  <si>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</si>
  <si>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</si>
  <si>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</si>
  <si>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</si>
  <si>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</si>
  <si>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</si>
  <si>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</si>
  <si>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</si>
  <si>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</si>
  <si>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</si>
  <si>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</si>
  <si>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</si>
  <si>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</si>
  <si>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</si>
  <si>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</si>
  <si>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</si>
  <si>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</si>
  <si>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</si>
  <si>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</si>
  <si>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</si>
  <si>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</si>
  <si>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</si>
  <si>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</si>
  <si>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</si>
  <si>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</si>
  <si>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</si>
  <si>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</si>
  <si>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</si>
  <si>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</si>
  <si>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</si>
  <si>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</si>
  <si>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</si>
  <si>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</si>
  <si>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</si>
  <si>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</si>
  <si>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</si>
  <si>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</si>
  <si>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</si>
  <si>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</si>
  <si>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</si>
  <si>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</si>
  <si>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</si>
  <si>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</si>
  <si>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</si>
  <si>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</si>
  <si>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</si>
  <si>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</si>
  <si>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</si>
  <si>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</si>
  <si>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</si>
  <si>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</si>
  <si>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</si>
  <si>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</si>
  <si>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</si>
  <si>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</si>
  <si>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</si>
  <si>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</si>
  <si>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</si>
  <si>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</si>
  <si>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</si>
  <si>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</si>
  <si>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</si>
  <si>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</si>
  <si>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</si>
  <si>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</si>
  <si>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</si>
  <si>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</si>
  <si>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</si>
  <si>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</si>
  <si>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</si>
  <si>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</si>
  <si>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</si>
  <si>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</si>
  <si>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</si>
  <si>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</si>
  <si>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</si>
  <si>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</si>
  <si>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</si>
  <si>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</si>
  <si>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</si>
  <si>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</si>
  <si>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</si>
  <si>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</si>
  <si>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</si>
  <si>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</si>
  <si>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</si>
  <si>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</si>
  <si>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</si>
  <si>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</si>
  <si>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</si>
  <si>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</si>
  <si>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</si>
  <si>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</si>
  <si>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</si>
  <si>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</si>
  <si>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</si>
  <si>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</si>
  <si>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</si>
  <si>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</si>
  <si>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</si>
  <si>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</si>
  <si>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</si>
  <si>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</si>
  <si>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</si>
  <si>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</si>
  <si>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</si>
  <si>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</si>
  <si>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</si>
  <si>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</si>
  <si>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</si>
  <si>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</si>
  <si>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</si>
  <si>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</si>
  <si>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</si>
  <si>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</si>
  <si>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</si>
  <si>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</si>
  <si>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</si>
  <si>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</si>
  <si>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</si>
  <si>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</si>
  <si>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</si>
  <si>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</si>
  <si>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</si>
  <si>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</si>
  <si>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</si>
  <si>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</si>
  <si>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</si>
  <si>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</si>
  <si>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</si>
  <si>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</si>
  <si>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</si>
  <si>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</si>
  <si>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</si>
  <si>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</si>
  <si>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</si>
  <si>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</si>
  <si>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</si>
  <si>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</si>
  <si>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</si>
  <si>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</si>
  <si>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</si>
  <si>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</si>
  <si>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</si>
  <si>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</si>
  <si>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</si>
  <si>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</si>
  <si>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</si>
  <si>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</si>
  <si>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</si>
  <si>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</si>
  <si>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</si>
  <si>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</si>
  <si>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</si>
  <si>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</si>
  <si>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</si>
  <si>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</si>
  <si>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 xml:space="preserve">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</si>
  <si>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</si>
  <si>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</si>
  <si>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</si>
  <si>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</si>
  <si>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</si>
  <si>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</si>
  <si>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</si>
  <si>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10.Интерскай АД</t>
  </si>
  <si>
    <t>.</t>
  </si>
  <si>
    <t xml:space="preserve">Дата на съставяне:23.03.2010 г.                      </t>
  </si>
  <si>
    <t xml:space="preserve">Дата  на съставяне:28.04.2010 г.                                                                                                                              </t>
  </si>
  <si>
    <t xml:space="preserve">Дата на съставяне: 28.04.2010 г.                                    </t>
  </si>
  <si>
    <t>Дата на съставяне: 28.04.2010 г.</t>
  </si>
  <si>
    <t>Вид на отчета:междинен неконсолидиран</t>
  </si>
  <si>
    <t xml:space="preserve">Вид на отчета: неконсолидиран междинен </t>
  </si>
  <si>
    <t>Вид на отчета:неконсолидиран междинен</t>
  </si>
  <si>
    <t>Вид на отчета: неконсолидиран междинен</t>
  </si>
  <si>
    <t>Дата на съставяне:24.04.2010 г.</t>
  </si>
  <si>
    <t>Дата на съставяне: 29.04.2010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</si>
</sst>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C69" sqref="C6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856</v>
      </c>
      <c r="F3" s="273" t="s">
        <v>2</v>
      </c>
      <c r="G3" s="226"/>
      <c r="H3" s="594">
        <v>834025872</v>
      </c>
    </row>
    <row r="4" spans="1:8" ht="28.5">
      <c r="A4" s="204" t="s">
        <v>891</v>
      </c>
      <c r="B4" s="582"/>
      <c r="C4" s="582"/>
      <c r="D4" s="583"/>
      <c r="E4" s="575" t="s">
        <v>877</v>
      </c>
      <c r="F4" s="224" t="s">
        <v>3</v>
      </c>
      <c r="G4" s="225"/>
      <c r="H4" s="594">
        <v>462</v>
      </c>
    </row>
    <row r="5" spans="1:8" ht="15">
      <c r="A5" s="204" t="s">
        <v>860</v>
      </c>
      <c r="B5" s="268"/>
      <c r="C5" s="268"/>
      <c r="D5" s="268"/>
      <c r="E5" s="595">
        <v>40268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51126</v>
      </c>
      <c r="D11" s="205">
        <v>51126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277896</v>
      </c>
      <c r="D12" s="205">
        <v>279463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7963</v>
      </c>
      <c r="D13" s="205">
        <v>8744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30698</v>
      </c>
      <c r="D14" s="205">
        <v>31308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1239</v>
      </c>
      <c r="D15" s="205">
        <v>1312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7807</v>
      </c>
      <c r="D16" s="205">
        <v>8596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3152</v>
      </c>
      <c r="D17" s="205">
        <v>2657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379881</v>
      </c>
      <c r="D19" s="209">
        <f>SUM(D11:D18)</f>
        <v>383206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13288</v>
      </c>
      <c r="D20" s="205">
        <v>13373</v>
      </c>
      <c r="E20" s="293" t="s">
        <v>56</v>
      </c>
      <c r="F20" s="298" t="s">
        <v>57</v>
      </c>
      <c r="G20" s="212">
        <v>81017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160280</v>
      </c>
      <c r="H21" s="210">
        <f>SUM(H22:H24)</f>
        <v>160280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644</v>
      </c>
      <c r="D24" s="205">
        <v>708</v>
      </c>
      <c r="E24" s="293" t="s">
        <v>71</v>
      </c>
      <c r="F24" s="298" t="s">
        <v>72</v>
      </c>
      <c r="G24" s="206">
        <v>159853</v>
      </c>
      <c r="H24" s="206">
        <v>159853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241297</v>
      </c>
      <c r="H25" s="208">
        <f>H19+H20+H21</f>
        <v>241297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1197</v>
      </c>
      <c r="D26" s="205">
        <v>1247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1841</v>
      </c>
      <c r="D27" s="209">
        <f>SUM(D23:D26)</f>
        <v>1955</v>
      </c>
      <c r="E27" s="309" t="s">
        <v>82</v>
      </c>
      <c r="F27" s="298" t="s">
        <v>83</v>
      </c>
      <c r="G27" s="208">
        <f>SUM(G28:G30)</f>
        <v>77692</v>
      </c>
      <c r="H27" s="208">
        <f>SUM(H28:H30)</f>
        <v>45672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77692</v>
      </c>
      <c r="H28" s="206">
        <v>45672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32020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-6541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71151</v>
      </c>
      <c r="H33" s="208">
        <f>H27+H31+H32</f>
        <v>77692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49619</v>
      </c>
      <c r="D34" s="209">
        <f>SUM(D35:D38)</f>
        <v>49617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47498</v>
      </c>
      <c r="D35" s="205">
        <v>47496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315185</v>
      </c>
      <c r="H36" s="208">
        <f>H25+H17+H33</f>
        <v>321726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6721</v>
      </c>
      <c r="H43" s="206">
        <v>6721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98874</v>
      </c>
      <c r="H44" s="206">
        <v>98874</v>
      </c>
    </row>
    <row r="45" spans="1:15" ht="15">
      <c r="A45" s="291" t="s">
        <v>135</v>
      </c>
      <c r="B45" s="305" t="s">
        <v>136</v>
      </c>
      <c r="C45" s="209">
        <f>C34+C39+C44</f>
        <v>49619</v>
      </c>
      <c r="D45" s="209">
        <f>D34+D39+D44</f>
        <v>49617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50</v>
      </c>
      <c r="D47" s="205">
        <v>50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377</v>
      </c>
      <c r="H48" s="206">
        <v>377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105972</v>
      </c>
      <c r="H49" s="208">
        <f>SUM(H43:H48)</f>
        <v>105972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1127</v>
      </c>
      <c r="D50" s="205">
        <v>1127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1177</v>
      </c>
      <c r="D51" s="209">
        <f>SUM(D47:D50)</f>
        <v>1177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13965</v>
      </c>
      <c r="H53" s="206">
        <v>13965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445806</v>
      </c>
      <c r="D55" s="209">
        <f>D19+D20+D21+D27+D32+D45+D51+D53+D54</f>
        <v>449328</v>
      </c>
      <c r="E55" s="293" t="s">
        <v>171</v>
      </c>
      <c r="F55" s="317" t="s">
        <v>172</v>
      </c>
      <c r="G55" s="208">
        <f>G49+G51+G52+G53+G54</f>
        <v>119937</v>
      </c>
      <c r="H55" s="208">
        <f>H49+H51+H52+H53+H54</f>
        <v>119937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1655</v>
      </c>
      <c r="D58" s="205">
        <v>1621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12239</v>
      </c>
      <c r="H59" s="206">
        <v>12239</v>
      </c>
      <c r="M59" s="211"/>
    </row>
    <row r="60" spans="1:8" ht="15">
      <c r="A60" s="291" t="s">
        <v>182</v>
      </c>
      <c r="B60" s="297" t="s">
        <v>183</v>
      </c>
      <c r="C60" s="205">
        <v>744</v>
      </c>
      <c r="D60" s="205">
        <v>689</v>
      </c>
      <c r="E60" s="293" t="s">
        <v>184</v>
      </c>
      <c r="F60" s="298" t="s">
        <v>185</v>
      </c>
      <c r="G60" s="206">
        <v>911</v>
      </c>
      <c r="H60" s="206">
        <v>931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10634</v>
      </c>
      <c r="H61" s="208">
        <f>SUM(H62:H68)</f>
        <v>8808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2260</v>
      </c>
      <c r="H62" s="206">
        <v>2249</v>
      </c>
    </row>
    <row r="63" spans="1:13" ht="15">
      <c r="A63" s="291" t="s">
        <v>194</v>
      </c>
      <c r="B63" s="297" t="s">
        <v>195</v>
      </c>
      <c r="C63" s="205">
        <v>37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2436</v>
      </c>
      <c r="D64" s="209">
        <f>SUM(D58:D63)</f>
        <v>2310</v>
      </c>
      <c r="E64" s="293" t="s">
        <v>199</v>
      </c>
      <c r="F64" s="298" t="s">
        <v>200</v>
      </c>
      <c r="G64" s="206">
        <v>2397</v>
      </c>
      <c r="H64" s="206">
        <v>3108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5288</v>
      </c>
      <c r="H65" s="206">
        <v>700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434</v>
      </c>
      <c r="H66" s="206">
        <v>457</v>
      </c>
    </row>
    <row r="67" spans="1:8" ht="15">
      <c r="A67" s="291" t="s">
        <v>206</v>
      </c>
      <c r="B67" s="297" t="s">
        <v>207</v>
      </c>
      <c r="C67" s="205">
        <v>4597</v>
      </c>
      <c r="D67" s="205">
        <v>4747</v>
      </c>
      <c r="E67" s="293" t="s">
        <v>208</v>
      </c>
      <c r="F67" s="298" t="s">
        <v>209</v>
      </c>
      <c r="G67" s="206">
        <v>99</v>
      </c>
      <c r="H67" s="206">
        <v>103</v>
      </c>
    </row>
    <row r="68" spans="1:8" ht="15">
      <c r="A68" s="291" t="s">
        <v>210</v>
      </c>
      <c r="B68" s="297" t="s">
        <v>211</v>
      </c>
      <c r="C68" s="205">
        <v>2380</v>
      </c>
      <c r="D68" s="205">
        <v>3322</v>
      </c>
      <c r="E68" s="293" t="s">
        <v>212</v>
      </c>
      <c r="F68" s="298" t="s">
        <v>213</v>
      </c>
      <c r="G68" s="206">
        <v>156</v>
      </c>
      <c r="H68" s="206">
        <v>2191</v>
      </c>
    </row>
    <row r="69" spans="1:8" ht="15">
      <c r="A69" s="291" t="s">
        <v>214</v>
      </c>
      <c r="B69" s="297" t="s">
        <v>215</v>
      </c>
      <c r="C69" s="205">
        <v>1376</v>
      </c>
      <c r="D69" s="205">
        <v>711</v>
      </c>
      <c r="E69" s="307" t="s">
        <v>77</v>
      </c>
      <c r="F69" s="298" t="s">
        <v>216</v>
      </c>
      <c r="G69" s="206">
        <v>1462</v>
      </c>
      <c r="H69" s="206">
        <v>738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302</v>
      </c>
      <c r="D71" s="205">
        <v>302</v>
      </c>
      <c r="E71" s="309" t="s">
        <v>45</v>
      </c>
      <c r="F71" s="329" t="s">
        <v>223</v>
      </c>
      <c r="G71" s="215">
        <f>G59+G60+G61+G69+G70</f>
        <v>25246</v>
      </c>
      <c r="H71" s="215">
        <f>H59+H60+H61+H69+H70</f>
        <v>22716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20</v>
      </c>
      <c r="D72" s="205">
        <v>174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1074</v>
      </c>
      <c r="D74" s="205">
        <v>222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9749</v>
      </c>
      <c r="D75" s="209">
        <f>SUM(D67:D74)</f>
        <v>9478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25246</v>
      </c>
      <c r="H79" s="216">
        <f>H71+H74+H75+H76</f>
        <v>22716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26</v>
      </c>
      <c r="D87" s="205">
        <v>13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2319</v>
      </c>
      <c r="D88" s="205">
        <v>3218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32</v>
      </c>
      <c r="D89" s="205">
        <v>32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2377</v>
      </c>
      <c r="D91" s="209">
        <f>SUM(D87:D90)</f>
        <v>3263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14562</v>
      </c>
      <c r="D93" s="209">
        <f>D64+D75+D84+D91+D92</f>
        <v>15051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460368</v>
      </c>
      <c r="D94" s="218">
        <f>D93+D55</f>
        <v>464379</v>
      </c>
      <c r="E94" s="557" t="s">
        <v>269</v>
      </c>
      <c r="F94" s="345" t="s">
        <v>270</v>
      </c>
      <c r="G94" s="219">
        <f>G36+G39+G55+G79</f>
        <v>460368</v>
      </c>
      <c r="H94" s="219">
        <f>H36+H39+H55+H79</f>
        <v>464379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3" t="s">
        <v>816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857</v>
      </c>
      <c r="E99" s="78"/>
      <c r="F99" s="224"/>
      <c r="G99" s="225"/>
      <c r="H99" s="226"/>
    </row>
    <row r="100" spans="1:5" ht="15">
      <c r="A100" s="227"/>
      <c r="B100" s="227"/>
      <c r="C100" s="613" t="s">
        <v>778</v>
      </c>
      <c r="D100" s="614"/>
      <c r="E100" s="614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18" bottom="0.19" header="0.17" footer="0.16"/>
  <pageSetup fitToHeight="1000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892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40268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163</v>
      </c>
      <c r="D9" s="79">
        <v>309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605</v>
      </c>
      <c r="D10" s="79">
        <v>580</v>
      </c>
      <c r="E10" s="363" t="s">
        <v>285</v>
      </c>
      <c r="F10" s="365" t="s">
        <v>286</v>
      </c>
      <c r="G10" s="87">
        <v>64</v>
      </c>
      <c r="H10" s="87">
        <v>247</v>
      </c>
    </row>
    <row r="11" spans="1:8" ht="12">
      <c r="A11" s="363" t="s">
        <v>287</v>
      </c>
      <c r="B11" s="364" t="s">
        <v>288</v>
      </c>
      <c r="C11" s="79">
        <v>4024</v>
      </c>
      <c r="D11" s="79">
        <v>4094</v>
      </c>
      <c r="E11" s="366" t="s">
        <v>289</v>
      </c>
      <c r="F11" s="365" t="s">
        <v>290</v>
      </c>
      <c r="G11" s="87">
        <v>78</v>
      </c>
      <c r="H11" s="87">
        <v>212</v>
      </c>
    </row>
    <row r="12" spans="1:8" ht="12">
      <c r="A12" s="363" t="s">
        <v>291</v>
      </c>
      <c r="B12" s="364" t="s">
        <v>292</v>
      </c>
      <c r="C12" s="79">
        <v>838</v>
      </c>
      <c r="D12" s="79">
        <v>870</v>
      </c>
      <c r="E12" s="366" t="s">
        <v>77</v>
      </c>
      <c r="F12" s="365" t="s">
        <v>293</v>
      </c>
      <c r="G12" s="87">
        <v>217</v>
      </c>
      <c r="H12" s="87">
        <v>419</v>
      </c>
    </row>
    <row r="13" spans="1:18" ht="12">
      <c r="A13" s="363" t="s">
        <v>294</v>
      </c>
      <c r="B13" s="364" t="s">
        <v>295</v>
      </c>
      <c r="C13" s="79">
        <v>110</v>
      </c>
      <c r="D13" s="79">
        <v>113</v>
      </c>
      <c r="E13" s="367" t="s">
        <v>50</v>
      </c>
      <c r="F13" s="368" t="s">
        <v>296</v>
      </c>
      <c r="G13" s="88">
        <f>SUM(G9:G12)</f>
        <v>359</v>
      </c>
      <c r="H13" s="88">
        <f>SUM(H9:H12)</f>
        <v>878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38</v>
      </c>
      <c r="D14" s="79">
        <v>92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2</v>
      </c>
      <c r="H15" s="87"/>
    </row>
    <row r="16" spans="1:8" ht="12">
      <c r="A16" s="363" t="s">
        <v>303</v>
      </c>
      <c r="B16" s="364" t="s">
        <v>304</v>
      </c>
      <c r="C16" s="80">
        <v>94</v>
      </c>
      <c r="D16" s="80">
        <v>82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5872</v>
      </c>
      <c r="D19" s="82">
        <f>SUM(D9:D15)+D16</f>
        <v>6140</v>
      </c>
      <c r="E19" s="373" t="s">
        <v>313</v>
      </c>
      <c r="F19" s="369" t="s">
        <v>314</v>
      </c>
      <c r="G19" s="87">
        <v>13</v>
      </c>
      <c r="H19" s="87">
        <v>23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793</v>
      </c>
      <c r="D22" s="79">
        <v>1389</v>
      </c>
      <c r="E22" s="373" t="s">
        <v>322</v>
      </c>
      <c r="F22" s="369" t="s">
        <v>323</v>
      </c>
      <c r="G22" s="87">
        <v>1</v>
      </c>
      <c r="H22" s="87">
        <v>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</v>
      </c>
      <c r="D24" s="79">
        <v>4</v>
      </c>
      <c r="E24" s="367" t="s">
        <v>102</v>
      </c>
      <c r="F24" s="370" t="s">
        <v>330</v>
      </c>
      <c r="G24" s="88">
        <f>SUM(G19:G23)</f>
        <v>14</v>
      </c>
      <c r="H24" s="88">
        <f>SUM(H19:H23)</f>
        <v>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13</v>
      </c>
      <c r="D25" s="79">
        <v>16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807</v>
      </c>
      <c r="D26" s="82">
        <f>SUM(D22:D25)</f>
        <v>1409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6679</v>
      </c>
      <c r="D28" s="83">
        <f>D26+D19</f>
        <v>7549</v>
      </c>
      <c r="E28" s="174" t="s">
        <v>335</v>
      </c>
      <c r="F28" s="370" t="s">
        <v>336</v>
      </c>
      <c r="G28" s="88">
        <f>G13+G15+G24</f>
        <v>375</v>
      </c>
      <c r="H28" s="88">
        <f>H13+H15+H24</f>
        <v>902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6304</v>
      </c>
      <c r="H30" s="90">
        <f>IF((D28-H28)&gt;0,D28-H28,0)</f>
        <v>6647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6679</v>
      </c>
      <c r="D33" s="82">
        <f>D28+D31+D32</f>
        <v>7549</v>
      </c>
      <c r="E33" s="174" t="s">
        <v>349</v>
      </c>
      <c r="F33" s="370" t="s">
        <v>350</v>
      </c>
      <c r="G33" s="90">
        <f>G32+G31+G28</f>
        <v>375</v>
      </c>
      <c r="H33" s="90">
        <f>H32+H31+H28</f>
        <v>902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6304</v>
      </c>
      <c r="H34" s="88">
        <f>IF((D33-H33)&gt;0,D33-H33,0)</f>
        <v>6647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237</v>
      </c>
      <c r="D35" s="82">
        <f>D36+D37+D38</f>
        <v>370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237</v>
      </c>
      <c r="D36" s="79">
        <v>370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6541</v>
      </c>
      <c r="H39" s="91">
        <f>IF(H34&gt;0,IF(D35+H34&lt;0,0,D35+H34),IF(D34-D35&lt;0,D35-D34,0))</f>
        <v>7017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6541</v>
      </c>
      <c r="H41" s="85">
        <f>IF(D39=0,IF(H39-H40&gt;0,H39-H40+D40,0),IF(D39-D40&lt;0,D40-D39+H40,0))</f>
        <v>7017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6916</v>
      </c>
      <c r="D42" s="86">
        <f>D33+D35+D39</f>
        <v>7919</v>
      </c>
      <c r="E42" s="177" t="s">
        <v>376</v>
      </c>
      <c r="F42" s="178" t="s">
        <v>377</v>
      </c>
      <c r="G42" s="90">
        <f>G39+G33</f>
        <v>6916</v>
      </c>
      <c r="H42" s="90">
        <f>H39+H33</f>
        <v>7919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859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778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D11" sqref="D1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893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40268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6838</v>
      </c>
      <c r="D10" s="92">
        <v>8958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-1762</v>
      </c>
      <c r="D11" s="92">
        <v>-2116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-910</v>
      </c>
      <c r="D13" s="92">
        <v>-1005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-216</v>
      </c>
      <c r="D14" s="92">
        <v>-117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-2386</v>
      </c>
      <c r="D15" s="92">
        <v>-370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-13</v>
      </c>
      <c r="D17" s="92">
        <v>-16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>
        <v>-4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-40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1522</v>
      </c>
      <c r="D20" s="93">
        <f>SUM(D10:D19)</f>
        <v>5330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-929</v>
      </c>
      <c r="D22" s="92">
        <v>-333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-647</v>
      </c>
      <c r="D24" s="92">
        <v>-78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41</v>
      </c>
      <c r="D25" s="92">
        <v>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2</v>
      </c>
      <c r="D26" s="92">
        <v>37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66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-1469</v>
      </c>
      <c r="D32" s="93">
        <f>SUM(D22:D31)</f>
        <v>-370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22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>
        <v>-668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-20</v>
      </c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-853</v>
      </c>
      <c r="D39" s="92">
        <v>-1304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-66</v>
      </c>
      <c r="D40" s="92">
        <v>-200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-939</v>
      </c>
      <c r="D42" s="93">
        <f>SUM(D34:D41)</f>
        <v>-2150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-886</v>
      </c>
      <c r="D43" s="93">
        <f>D42+D32+D20</f>
        <v>2810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3265</v>
      </c>
      <c r="D44" s="184">
        <v>455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2379</v>
      </c>
      <c r="D45" s="93">
        <f>D44+D43</f>
        <v>3265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2377</v>
      </c>
      <c r="D46" s="94">
        <v>3217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32</v>
      </c>
      <c r="D47" s="94">
        <v>48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861</v>
      </c>
      <c r="C51" s="542"/>
      <c r="D51" s="542"/>
      <c r="G51" s="186"/>
      <c r="H51" s="186"/>
    </row>
    <row r="52" spans="1:8" ht="12">
      <c r="A52" s="546"/>
      <c r="B52" s="544" t="s">
        <v>778</v>
      </c>
      <c r="C52" s="618"/>
      <c r="D52" s="618"/>
      <c r="G52" s="186"/>
      <c r="H52" s="186"/>
    </row>
    <row r="53" spans="1:8" ht="12">
      <c r="A53" s="546"/>
      <c r="B53" s="546" t="s">
        <v>862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C4" sqref="C4:G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894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40268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f>'справка №1-БАЛАНС'!H24</f>
        <v>159853</v>
      </c>
      <c r="I11" s="96">
        <f>'справка №1-БАЛАНС'!H28+'справка №1-БАЛАНС'!H31</f>
        <v>77692</v>
      </c>
      <c r="J11" s="96">
        <f>'справка №1-БАЛАНС'!H29+'справка №1-БАЛАНС'!H32</f>
        <v>0</v>
      </c>
      <c r="K11" s="98"/>
      <c r="L11" s="424">
        <f>SUM(C11:K11)</f>
        <v>321726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159853</v>
      </c>
      <c r="I15" s="99">
        <f t="shared" si="2"/>
        <v>77692</v>
      </c>
      <c r="J15" s="99">
        <f t="shared" si="2"/>
        <v>0</v>
      </c>
      <c r="K15" s="99">
        <f t="shared" si="2"/>
        <v>0</v>
      </c>
      <c r="L15" s="424">
        <f t="shared" si="1"/>
        <v>321726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-6541</v>
      </c>
      <c r="K16" s="98"/>
      <c r="L16" s="424">
        <f t="shared" si="1"/>
        <v>-6541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81017</v>
      </c>
      <c r="F29" s="97">
        <f t="shared" si="6"/>
        <v>427</v>
      </c>
      <c r="G29" s="97">
        <f t="shared" si="6"/>
        <v>0</v>
      </c>
      <c r="H29" s="97">
        <f t="shared" si="6"/>
        <v>159853</v>
      </c>
      <c r="I29" s="97">
        <f t="shared" si="6"/>
        <v>77692</v>
      </c>
      <c r="J29" s="97">
        <f t="shared" si="6"/>
        <v>-6541</v>
      </c>
      <c r="K29" s="97">
        <f t="shared" si="6"/>
        <v>0</v>
      </c>
      <c r="L29" s="424">
        <f t="shared" si="1"/>
        <v>315185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81017</v>
      </c>
      <c r="F32" s="97">
        <f t="shared" si="7"/>
        <v>427</v>
      </c>
      <c r="G32" s="97">
        <f t="shared" si="7"/>
        <v>0</v>
      </c>
      <c r="H32" s="97">
        <f t="shared" si="7"/>
        <v>159853</v>
      </c>
      <c r="I32" s="97">
        <f t="shared" si="7"/>
        <v>77692</v>
      </c>
      <c r="J32" s="97">
        <f t="shared" si="7"/>
        <v>-6541</v>
      </c>
      <c r="K32" s="97">
        <f t="shared" si="7"/>
        <v>0</v>
      </c>
      <c r="L32" s="424">
        <f t="shared" si="1"/>
        <v>315185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888</v>
      </c>
      <c r="B35" s="37"/>
      <c r="C35" s="24"/>
      <c r="D35" s="620" t="s">
        <v>518</v>
      </c>
      <c r="E35" s="620"/>
      <c r="F35" s="620"/>
      <c r="G35" s="620"/>
      <c r="H35" s="620"/>
      <c r="I35" s="620"/>
      <c r="J35" s="24" t="s">
        <v>852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859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4" sqref="E4:G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381</v>
      </c>
      <c r="B2" s="635"/>
      <c r="C2" s="584"/>
      <c r="D2" s="584"/>
      <c r="E2" s="621" t="str">
        <f>'справка №1-БАЛАНС'!E3</f>
        <v>" АЛБЕНА"  АД</v>
      </c>
      <c r="F2" s="612"/>
      <c r="G2" s="612"/>
      <c r="H2" s="584"/>
      <c r="I2" s="441"/>
      <c r="J2" s="441"/>
      <c r="K2" s="441"/>
      <c r="L2" s="441"/>
      <c r="M2" s="607" t="s">
        <v>2</v>
      </c>
      <c r="N2" s="634"/>
      <c r="O2" s="634"/>
      <c r="P2" s="608">
        <f>'справка №1-БАЛАНС'!H3</f>
        <v>834025872</v>
      </c>
      <c r="Q2" s="608"/>
      <c r="R2" s="353"/>
    </row>
    <row r="3" spans="1:18" ht="15">
      <c r="A3" s="611" t="s">
        <v>4</v>
      </c>
      <c r="B3" s="635"/>
      <c r="C3" s="585"/>
      <c r="D3" s="585"/>
      <c r="E3" s="624">
        <v>40268</v>
      </c>
      <c r="F3" s="637"/>
      <c r="G3" s="637"/>
      <c r="H3" s="443"/>
      <c r="I3" s="443"/>
      <c r="J3" s="443"/>
      <c r="K3" s="443"/>
      <c r="L3" s="443"/>
      <c r="M3" s="609" t="s">
        <v>3</v>
      </c>
      <c r="N3" s="609"/>
      <c r="O3" s="576"/>
      <c r="P3" s="610">
        <f>'справка №1-БАЛАНС'!H4</f>
        <v>462</v>
      </c>
      <c r="Q3" s="610"/>
      <c r="R3" s="354"/>
    </row>
    <row r="4" spans="1:18" ht="12.75">
      <c r="A4" s="436" t="s">
        <v>520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7" t="s">
        <v>460</v>
      </c>
      <c r="B5" s="628"/>
      <c r="C5" s="631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36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36" t="s">
        <v>526</v>
      </c>
      <c r="R5" s="636" t="s">
        <v>527</v>
      </c>
    </row>
    <row r="6" spans="1:18" s="44" customFormat="1" ht="48">
      <c r="A6" s="629"/>
      <c r="B6" s="630"/>
      <c r="C6" s="632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0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06"/>
      <c r="R6" s="60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51126</v>
      </c>
      <c r="E9" s="243"/>
      <c r="F9" s="243"/>
      <c r="G9" s="113">
        <f>D9+E9-F9</f>
        <v>51126</v>
      </c>
      <c r="H9" s="103"/>
      <c r="I9" s="103"/>
      <c r="J9" s="113">
        <f>G9+H9-I9</f>
        <v>51126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51126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304059</v>
      </c>
      <c r="E10" s="243">
        <v>85</v>
      </c>
      <c r="F10" s="243"/>
      <c r="G10" s="113">
        <f aca="true" t="shared" si="2" ref="G10:G39">D10+E10-F10</f>
        <v>304144</v>
      </c>
      <c r="H10" s="103"/>
      <c r="I10" s="103"/>
      <c r="J10" s="113">
        <f aca="true" t="shared" si="3" ref="J10:J39">G10+H10-I10</f>
        <v>304144</v>
      </c>
      <c r="K10" s="103">
        <v>24596</v>
      </c>
      <c r="L10" s="103">
        <v>1652</v>
      </c>
      <c r="M10" s="103"/>
      <c r="N10" s="113">
        <f aca="true" t="shared" si="4" ref="N10:N39">K10+L10-M10</f>
        <v>26248</v>
      </c>
      <c r="O10" s="103"/>
      <c r="P10" s="103"/>
      <c r="Q10" s="113">
        <f t="shared" si="0"/>
        <v>26248</v>
      </c>
      <c r="R10" s="113">
        <f t="shared" si="1"/>
        <v>277896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27335</v>
      </c>
      <c r="E11" s="243">
        <v>5</v>
      </c>
      <c r="F11" s="243"/>
      <c r="G11" s="113">
        <f t="shared" si="2"/>
        <v>27340</v>
      </c>
      <c r="H11" s="103"/>
      <c r="I11" s="103"/>
      <c r="J11" s="113">
        <f t="shared" si="3"/>
        <v>27340</v>
      </c>
      <c r="K11" s="103">
        <v>18591</v>
      </c>
      <c r="L11" s="103">
        <v>786</v>
      </c>
      <c r="M11" s="103"/>
      <c r="N11" s="113">
        <f t="shared" si="4"/>
        <v>19377</v>
      </c>
      <c r="O11" s="103"/>
      <c r="P11" s="103"/>
      <c r="Q11" s="113">
        <f t="shared" si="0"/>
        <v>19377</v>
      </c>
      <c r="R11" s="113">
        <f t="shared" si="1"/>
        <v>7963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51937</v>
      </c>
      <c r="E12" s="243"/>
      <c r="F12" s="243"/>
      <c r="G12" s="113">
        <f t="shared" si="2"/>
        <v>51937</v>
      </c>
      <c r="H12" s="103"/>
      <c r="I12" s="103"/>
      <c r="J12" s="113">
        <f t="shared" si="3"/>
        <v>51937</v>
      </c>
      <c r="K12" s="103">
        <v>20629</v>
      </c>
      <c r="L12" s="103">
        <v>610</v>
      </c>
      <c r="M12" s="103"/>
      <c r="N12" s="113">
        <f t="shared" si="4"/>
        <v>21239</v>
      </c>
      <c r="O12" s="103"/>
      <c r="P12" s="103"/>
      <c r="Q12" s="113">
        <f t="shared" si="0"/>
        <v>21239</v>
      </c>
      <c r="R12" s="113">
        <f t="shared" si="1"/>
        <v>30698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3273</v>
      </c>
      <c r="E13" s="243"/>
      <c r="F13" s="243">
        <v>21</v>
      </c>
      <c r="G13" s="113">
        <f t="shared" si="2"/>
        <v>3252</v>
      </c>
      <c r="H13" s="103"/>
      <c r="I13" s="103"/>
      <c r="J13" s="113">
        <f t="shared" si="3"/>
        <v>3252</v>
      </c>
      <c r="K13" s="103">
        <v>1961</v>
      </c>
      <c r="L13" s="103">
        <v>73</v>
      </c>
      <c r="M13" s="103">
        <v>21</v>
      </c>
      <c r="N13" s="113">
        <f t="shared" si="4"/>
        <v>2013</v>
      </c>
      <c r="O13" s="103"/>
      <c r="P13" s="103"/>
      <c r="Q13" s="113">
        <f t="shared" si="0"/>
        <v>2013</v>
      </c>
      <c r="R13" s="113">
        <f t="shared" si="1"/>
        <v>1239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28529</v>
      </c>
      <c r="E14" s="243"/>
      <c r="F14" s="243"/>
      <c r="G14" s="113">
        <f t="shared" si="2"/>
        <v>28529</v>
      </c>
      <c r="H14" s="103"/>
      <c r="I14" s="103"/>
      <c r="J14" s="113">
        <f t="shared" si="3"/>
        <v>28529</v>
      </c>
      <c r="K14" s="103">
        <v>19933</v>
      </c>
      <c r="L14" s="103">
        <v>789</v>
      </c>
      <c r="M14" s="103"/>
      <c r="N14" s="113">
        <f t="shared" si="4"/>
        <v>20722</v>
      </c>
      <c r="O14" s="103"/>
      <c r="P14" s="103"/>
      <c r="Q14" s="113">
        <f t="shared" si="0"/>
        <v>20722</v>
      </c>
      <c r="R14" s="113">
        <f t="shared" si="1"/>
        <v>7807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853</v>
      </c>
      <c r="B15" s="466" t="s">
        <v>854</v>
      </c>
      <c r="C15" s="563" t="s">
        <v>855</v>
      </c>
      <c r="D15" s="564">
        <v>2657</v>
      </c>
      <c r="E15" s="564">
        <v>495</v>
      </c>
      <c r="F15" s="564"/>
      <c r="G15" s="113">
        <f t="shared" si="2"/>
        <v>3152</v>
      </c>
      <c r="H15" s="565"/>
      <c r="I15" s="565"/>
      <c r="J15" s="113">
        <f t="shared" si="3"/>
        <v>3152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3152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468916</v>
      </c>
      <c r="E17" s="248">
        <f>SUM(E9:E16)</f>
        <v>585</v>
      </c>
      <c r="F17" s="248">
        <f>SUM(F9:F16)</f>
        <v>21</v>
      </c>
      <c r="G17" s="113">
        <f t="shared" si="2"/>
        <v>469480</v>
      </c>
      <c r="H17" s="114">
        <f>SUM(H9:H16)</f>
        <v>0</v>
      </c>
      <c r="I17" s="114">
        <f>SUM(I9:I16)</f>
        <v>0</v>
      </c>
      <c r="J17" s="113">
        <f t="shared" si="3"/>
        <v>469480</v>
      </c>
      <c r="K17" s="114">
        <f>SUM(K9:K16)</f>
        <v>85710</v>
      </c>
      <c r="L17" s="114">
        <f>SUM(L9:L16)</f>
        <v>3910</v>
      </c>
      <c r="M17" s="114">
        <f>SUM(M9:M16)</f>
        <v>21</v>
      </c>
      <c r="N17" s="113">
        <f t="shared" si="4"/>
        <v>89599</v>
      </c>
      <c r="O17" s="114">
        <f>SUM(O9:O16)</f>
        <v>0</v>
      </c>
      <c r="P17" s="114">
        <f>SUM(P9:P16)</f>
        <v>0</v>
      </c>
      <c r="Q17" s="113">
        <f t="shared" si="5"/>
        <v>89599</v>
      </c>
      <c r="R17" s="113">
        <f t="shared" si="6"/>
        <v>379881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>
        <v>13373</v>
      </c>
      <c r="E18" s="241"/>
      <c r="F18" s="241">
        <v>85</v>
      </c>
      <c r="G18" s="113">
        <f t="shared" si="2"/>
        <v>13288</v>
      </c>
      <c r="H18" s="101"/>
      <c r="I18" s="101"/>
      <c r="J18" s="113">
        <f t="shared" si="3"/>
        <v>13288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13288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1878</v>
      </c>
      <c r="E22" s="243"/>
      <c r="F22" s="243"/>
      <c r="G22" s="113">
        <f t="shared" si="2"/>
        <v>1878</v>
      </c>
      <c r="H22" s="103"/>
      <c r="I22" s="103"/>
      <c r="J22" s="113">
        <f t="shared" si="3"/>
        <v>1878</v>
      </c>
      <c r="K22" s="103">
        <v>1170</v>
      </c>
      <c r="L22" s="103">
        <v>64</v>
      </c>
      <c r="M22" s="103"/>
      <c r="N22" s="113">
        <f t="shared" si="4"/>
        <v>1234</v>
      </c>
      <c r="O22" s="103"/>
      <c r="P22" s="103"/>
      <c r="Q22" s="113">
        <f t="shared" si="5"/>
        <v>1234</v>
      </c>
      <c r="R22" s="113">
        <f t="shared" si="6"/>
        <v>644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>
        <v>1770</v>
      </c>
      <c r="E24" s="243"/>
      <c r="F24" s="243"/>
      <c r="G24" s="113">
        <f t="shared" si="2"/>
        <v>1770</v>
      </c>
      <c r="H24" s="103"/>
      <c r="I24" s="103"/>
      <c r="J24" s="113">
        <f t="shared" si="3"/>
        <v>1770</v>
      </c>
      <c r="K24" s="103">
        <v>523</v>
      </c>
      <c r="L24" s="103">
        <v>50</v>
      </c>
      <c r="M24" s="103"/>
      <c r="N24" s="113">
        <f t="shared" si="4"/>
        <v>573</v>
      </c>
      <c r="O24" s="103"/>
      <c r="P24" s="103"/>
      <c r="Q24" s="113">
        <f t="shared" si="5"/>
        <v>573</v>
      </c>
      <c r="R24" s="113">
        <f t="shared" si="6"/>
        <v>1197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579</v>
      </c>
      <c r="D25" s="244">
        <f>SUM(D21:D24)</f>
        <v>3789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3789</v>
      </c>
      <c r="H25" s="104">
        <f t="shared" si="7"/>
        <v>0</v>
      </c>
      <c r="I25" s="104">
        <f t="shared" si="7"/>
        <v>0</v>
      </c>
      <c r="J25" s="105">
        <f t="shared" si="3"/>
        <v>3789</v>
      </c>
      <c r="K25" s="104">
        <f t="shared" si="7"/>
        <v>1834</v>
      </c>
      <c r="L25" s="104">
        <f t="shared" si="7"/>
        <v>114</v>
      </c>
      <c r="M25" s="104">
        <f t="shared" si="7"/>
        <v>0</v>
      </c>
      <c r="N25" s="105">
        <f t="shared" si="4"/>
        <v>1948</v>
      </c>
      <c r="O25" s="104">
        <f t="shared" si="7"/>
        <v>0</v>
      </c>
      <c r="P25" s="104">
        <f t="shared" si="7"/>
        <v>0</v>
      </c>
      <c r="Q25" s="105">
        <f t="shared" si="5"/>
        <v>1948</v>
      </c>
      <c r="R25" s="105">
        <f t="shared" si="6"/>
        <v>1841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49617</v>
      </c>
      <c r="E27" s="246">
        <f aca="true" t="shared" si="8" ref="E27:P27">SUM(E28:E31)</f>
        <v>2</v>
      </c>
      <c r="F27" s="246">
        <f t="shared" si="8"/>
        <v>0</v>
      </c>
      <c r="G27" s="110">
        <f t="shared" si="2"/>
        <v>49619</v>
      </c>
      <c r="H27" s="109">
        <f t="shared" si="8"/>
        <v>0</v>
      </c>
      <c r="I27" s="109">
        <f t="shared" si="8"/>
        <v>0</v>
      </c>
      <c r="J27" s="110">
        <f t="shared" si="3"/>
        <v>49619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>
        <v>47496</v>
      </c>
      <c r="E28" s="243">
        <v>2</v>
      </c>
      <c r="F28" s="243"/>
      <c r="G28" s="113">
        <f t="shared" si="2"/>
        <v>47498</v>
      </c>
      <c r="H28" s="103"/>
      <c r="I28" s="103"/>
      <c r="J28" s="113">
        <f t="shared" si="3"/>
        <v>47498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49617</v>
      </c>
      <c r="E38" s="248">
        <f aca="true" t="shared" si="12" ref="E38:P38">E27+E32+E37</f>
        <v>2</v>
      </c>
      <c r="F38" s="248">
        <f t="shared" si="12"/>
        <v>0</v>
      </c>
      <c r="G38" s="113">
        <f t="shared" si="2"/>
        <v>49619</v>
      </c>
      <c r="H38" s="114">
        <f t="shared" si="12"/>
        <v>0</v>
      </c>
      <c r="I38" s="114">
        <f t="shared" si="12"/>
        <v>0</v>
      </c>
      <c r="J38" s="113">
        <f t="shared" si="3"/>
        <v>49619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535695</v>
      </c>
      <c r="E40" s="547">
        <f>E17+E18+E19+E25+E38+E39</f>
        <v>587</v>
      </c>
      <c r="F40" s="547">
        <f aca="true" t="shared" si="13" ref="F40:R40">F17+F18+F19+F25+F38+F39</f>
        <v>106</v>
      </c>
      <c r="G40" s="547">
        <f t="shared" si="13"/>
        <v>536176</v>
      </c>
      <c r="H40" s="547">
        <f t="shared" si="13"/>
        <v>0</v>
      </c>
      <c r="I40" s="547">
        <f t="shared" si="13"/>
        <v>0</v>
      </c>
      <c r="J40" s="547">
        <f t="shared" si="13"/>
        <v>536176</v>
      </c>
      <c r="K40" s="547">
        <f t="shared" si="13"/>
        <v>87544</v>
      </c>
      <c r="L40" s="547">
        <f t="shared" si="13"/>
        <v>4024</v>
      </c>
      <c r="M40" s="547">
        <f t="shared" si="13"/>
        <v>21</v>
      </c>
      <c r="N40" s="547">
        <f t="shared" si="13"/>
        <v>91547</v>
      </c>
      <c r="O40" s="547">
        <f t="shared" si="13"/>
        <v>0</v>
      </c>
      <c r="P40" s="547">
        <f t="shared" si="13"/>
        <v>0</v>
      </c>
      <c r="Q40" s="547">
        <f t="shared" si="13"/>
        <v>91547</v>
      </c>
      <c r="R40" s="547">
        <f t="shared" si="13"/>
        <v>444629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887</v>
      </c>
      <c r="C44" s="445"/>
      <c r="D44" s="446"/>
      <c r="E44" s="446"/>
      <c r="F44" s="446"/>
      <c r="G44" s="436"/>
      <c r="H44" s="447" t="s">
        <v>605</v>
      </c>
      <c r="I44" s="447"/>
      <c r="J44" s="447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859</v>
      </c>
      <c r="J45" s="437"/>
      <c r="K45" s="437"/>
      <c r="L45" s="437"/>
      <c r="M45" s="437"/>
      <c r="N45" s="437"/>
      <c r="O45" s="437" t="s">
        <v>863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4">
      <selection activeCell="D89" sqref="D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606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40268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607</v>
      </c>
      <c r="B5" s="512"/>
      <c r="C5" s="513"/>
      <c r="D5" s="513"/>
      <c r="E5" s="514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609</v>
      </c>
      <c r="D6" s="192" t="s">
        <v>610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613</v>
      </c>
      <c r="B9" s="486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616</v>
      </c>
      <c r="B11" s="489" t="s">
        <v>617</v>
      </c>
      <c r="C11" s="165">
        <f>SUM(C12:C14)</f>
        <v>50</v>
      </c>
      <c r="D11" s="165">
        <f>SUM(D12:D14)</f>
        <v>0</v>
      </c>
      <c r="E11" s="166">
        <f>SUM(E12:E14)</f>
        <v>50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618</v>
      </c>
      <c r="B12" s="489" t="s">
        <v>619</v>
      </c>
      <c r="C12" s="153">
        <v>29</v>
      </c>
      <c r="D12" s="153"/>
      <c r="E12" s="166">
        <f aca="true" t="shared" si="0" ref="E12:E42">C12-D12</f>
        <v>29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620</v>
      </c>
      <c r="B13" s="489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622</v>
      </c>
      <c r="B14" s="489" t="s">
        <v>623</v>
      </c>
      <c r="C14" s="153">
        <v>21</v>
      </c>
      <c r="D14" s="153"/>
      <c r="E14" s="166">
        <f t="shared" si="0"/>
        <v>21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624</v>
      </c>
      <c r="B15" s="489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626</v>
      </c>
      <c r="B16" s="489" t="s">
        <v>627</v>
      </c>
      <c r="C16" s="165">
        <f>+C17+C18</f>
        <v>1127</v>
      </c>
      <c r="D16" s="165">
        <f>+D17+D18</f>
        <v>0</v>
      </c>
      <c r="E16" s="166">
        <f t="shared" si="0"/>
        <v>1127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628</v>
      </c>
      <c r="B17" s="489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622</v>
      </c>
      <c r="B18" s="489" t="s">
        <v>630</v>
      </c>
      <c r="C18" s="153">
        <v>1127</v>
      </c>
      <c r="D18" s="153"/>
      <c r="E18" s="166">
        <f t="shared" si="0"/>
        <v>1127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631</v>
      </c>
      <c r="B19" s="486" t="s">
        <v>632</v>
      </c>
      <c r="C19" s="149">
        <f>C11+C15+C16</f>
        <v>1177</v>
      </c>
      <c r="D19" s="149">
        <f>D11+D15+D16</f>
        <v>0</v>
      </c>
      <c r="E19" s="164">
        <f>E11+E15+E16</f>
        <v>1177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634</v>
      </c>
      <c r="B21" s="486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637</v>
      </c>
      <c r="B24" s="489" t="s">
        <v>638</v>
      </c>
      <c r="C24" s="165">
        <f>SUM(C25:C27)</f>
        <v>4904</v>
      </c>
      <c r="D24" s="165">
        <f>SUM(D25:D27)</f>
        <v>4904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639</v>
      </c>
      <c r="B25" s="489" t="s">
        <v>640</v>
      </c>
      <c r="C25" s="153">
        <v>3538</v>
      </c>
      <c r="D25" s="153">
        <v>3538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641</v>
      </c>
      <c r="B26" s="489" t="s">
        <v>642</v>
      </c>
      <c r="C26" s="153">
        <v>1366</v>
      </c>
      <c r="D26" s="153">
        <v>1366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643</v>
      </c>
      <c r="B27" s="489" t="s">
        <v>644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645</v>
      </c>
      <c r="B28" s="489" t="s">
        <v>646</v>
      </c>
      <c r="C28" s="153">
        <v>2073</v>
      </c>
      <c r="D28" s="153">
        <v>2073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647</v>
      </c>
      <c r="B29" s="489" t="s">
        <v>648</v>
      </c>
      <c r="C29" s="153">
        <v>1376</v>
      </c>
      <c r="D29" s="153">
        <v>1376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649</v>
      </c>
      <c r="B30" s="489" t="s">
        <v>650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651</v>
      </c>
      <c r="B31" s="489" t="s">
        <v>652</v>
      </c>
      <c r="C31" s="153">
        <v>302</v>
      </c>
      <c r="D31" s="153">
        <v>302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653</v>
      </c>
      <c r="B32" s="489" t="s">
        <v>654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655</v>
      </c>
      <c r="B33" s="489" t="s">
        <v>656</v>
      </c>
      <c r="C33" s="150">
        <f>SUM(C34:C37)</f>
        <v>20</v>
      </c>
      <c r="D33" s="150">
        <f>SUM(D34:D37)</f>
        <v>20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657</v>
      </c>
      <c r="B34" s="489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659</v>
      </c>
      <c r="B35" s="489" t="s">
        <v>660</v>
      </c>
      <c r="C35" s="153">
        <v>20</v>
      </c>
      <c r="D35" s="153">
        <v>20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661</v>
      </c>
      <c r="B36" s="489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663</v>
      </c>
      <c r="B37" s="489" t="s">
        <v>664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665</v>
      </c>
      <c r="B38" s="489" t="s">
        <v>666</v>
      </c>
      <c r="C38" s="165">
        <f>SUM(C39:C42)</f>
        <v>1074</v>
      </c>
      <c r="D38" s="150">
        <f>SUM(D39:D42)</f>
        <v>1074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667</v>
      </c>
      <c r="B39" s="489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669</v>
      </c>
      <c r="B40" s="489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671</v>
      </c>
      <c r="B41" s="489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673</v>
      </c>
      <c r="B42" s="489" t="s">
        <v>674</v>
      </c>
      <c r="C42" s="153">
        <v>1074</v>
      </c>
      <c r="D42" s="153">
        <v>1074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675</v>
      </c>
      <c r="B43" s="486" t="s">
        <v>676</v>
      </c>
      <c r="C43" s="149">
        <f>C24+C28+C29+C31+C30+C32+C33+C38</f>
        <v>9749</v>
      </c>
      <c r="D43" s="149">
        <f>D24+D28+D29+D31+D30+D32+D33+D38</f>
        <v>9749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677</v>
      </c>
      <c r="B44" s="487" t="s">
        <v>678</v>
      </c>
      <c r="C44" s="148">
        <f>C43+C21+C19+C9</f>
        <v>10926</v>
      </c>
      <c r="D44" s="148">
        <f>D43+D21+D19+D9</f>
        <v>9749</v>
      </c>
      <c r="E44" s="164">
        <f>E43+E21+E19+E9</f>
        <v>1177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679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680</v>
      </c>
      <c r="D48" s="192" t="s">
        <v>681</v>
      </c>
      <c r="E48" s="192"/>
      <c r="F48" s="192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611</v>
      </c>
      <c r="E49" s="485" t="s">
        <v>612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684</v>
      </c>
      <c r="B52" s="489" t="s">
        <v>685</v>
      </c>
      <c r="C52" s="148">
        <f>SUM(C53:C55)</f>
        <v>6721</v>
      </c>
      <c r="D52" s="148">
        <f>SUM(D53:D55)</f>
        <v>0</v>
      </c>
      <c r="E52" s="165">
        <f>C52-D52</f>
        <v>6721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686</v>
      </c>
      <c r="B53" s="489" t="s">
        <v>687</v>
      </c>
      <c r="C53" s="153">
        <v>6721</v>
      </c>
      <c r="D53" s="153"/>
      <c r="E53" s="165">
        <f>C53-D53</f>
        <v>6721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688</v>
      </c>
      <c r="B54" s="489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673</v>
      </c>
      <c r="B55" s="489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691</v>
      </c>
      <c r="B56" s="489" t="s">
        <v>692</v>
      </c>
      <c r="C56" s="148">
        <f>C57+C59</f>
        <v>98874</v>
      </c>
      <c r="D56" s="148">
        <f>D57+D59</f>
        <v>0</v>
      </c>
      <c r="E56" s="165">
        <f t="shared" si="1"/>
        <v>98874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693</v>
      </c>
      <c r="B57" s="489" t="s">
        <v>694</v>
      </c>
      <c r="C57" s="153">
        <v>98874</v>
      </c>
      <c r="D57" s="153"/>
      <c r="E57" s="165">
        <f t="shared" si="1"/>
        <v>98874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695</v>
      </c>
      <c r="B58" s="489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697</v>
      </c>
      <c r="B59" s="489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695</v>
      </c>
      <c r="B60" s="489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702</v>
      </c>
      <c r="B63" s="489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704</v>
      </c>
      <c r="B64" s="489" t="s">
        <v>705</v>
      </c>
      <c r="C64" s="153">
        <v>377</v>
      </c>
      <c r="D64" s="153"/>
      <c r="E64" s="165">
        <f t="shared" si="1"/>
        <v>377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706</v>
      </c>
      <c r="B65" s="489" t="s">
        <v>707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708</v>
      </c>
      <c r="B66" s="486" t="s">
        <v>709</v>
      </c>
      <c r="C66" s="148">
        <f>C52+C56+C61+C62+C63+C64</f>
        <v>105972</v>
      </c>
      <c r="D66" s="148">
        <f>D52+D56+D61+D62+D63+D64</f>
        <v>0</v>
      </c>
      <c r="E66" s="165">
        <f t="shared" si="1"/>
        <v>105972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711</v>
      </c>
      <c r="B68" s="499" t="s">
        <v>712</v>
      </c>
      <c r="C68" s="153">
        <v>13965</v>
      </c>
      <c r="D68" s="153"/>
      <c r="E68" s="165">
        <f t="shared" si="1"/>
        <v>13965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684</v>
      </c>
      <c r="B71" s="489" t="s">
        <v>714</v>
      </c>
      <c r="C71" s="150">
        <f>SUM(C72:C74)</f>
        <v>2260</v>
      </c>
      <c r="D71" s="150">
        <f>SUM(D72:D74)</f>
        <v>2260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715</v>
      </c>
      <c r="B72" s="489" t="s">
        <v>716</v>
      </c>
      <c r="C72" s="153">
        <v>1234</v>
      </c>
      <c r="D72" s="153">
        <v>1234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717</v>
      </c>
      <c r="B73" s="489" t="s">
        <v>718</v>
      </c>
      <c r="C73" s="153">
        <v>1026</v>
      </c>
      <c r="D73" s="153">
        <v>1026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719</v>
      </c>
      <c r="B74" s="489" t="s">
        <v>720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691</v>
      </c>
      <c r="B75" s="489" t="s">
        <v>721</v>
      </c>
      <c r="C75" s="148">
        <f>C76+C78</f>
        <v>12239</v>
      </c>
      <c r="D75" s="148">
        <f>D76+D78</f>
        <v>12239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722</v>
      </c>
      <c r="B76" s="489" t="s">
        <v>723</v>
      </c>
      <c r="C76" s="153">
        <v>12239</v>
      </c>
      <c r="D76" s="153">
        <v>12239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724</v>
      </c>
      <c r="B77" s="489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726</v>
      </c>
      <c r="B78" s="489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695</v>
      </c>
      <c r="B79" s="489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729</v>
      </c>
      <c r="B80" s="489" t="s">
        <v>730</v>
      </c>
      <c r="C80" s="148">
        <f>SUM(C81:C84)</f>
        <v>911</v>
      </c>
      <c r="D80" s="148">
        <f>SUM(D81:D84)</f>
        <v>911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731</v>
      </c>
      <c r="B81" s="489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733</v>
      </c>
      <c r="B82" s="489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735</v>
      </c>
      <c r="B83" s="489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737</v>
      </c>
      <c r="B84" s="489" t="s">
        <v>738</v>
      </c>
      <c r="C84" s="153">
        <v>911</v>
      </c>
      <c r="D84" s="153">
        <v>911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739</v>
      </c>
      <c r="B85" s="489" t="s">
        <v>740</v>
      </c>
      <c r="C85" s="149">
        <f>SUM(C86:C90)+C94</f>
        <v>8374</v>
      </c>
      <c r="D85" s="149">
        <f>SUM(D86:D90)+D94</f>
        <v>8374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741</v>
      </c>
      <c r="B86" s="489" t="s">
        <v>742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743</v>
      </c>
      <c r="B87" s="489" t="s">
        <v>744</v>
      </c>
      <c r="C87" s="153">
        <v>2397</v>
      </c>
      <c r="D87" s="153">
        <v>2397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745</v>
      </c>
      <c r="B88" s="489" t="s">
        <v>746</v>
      </c>
      <c r="C88" s="153">
        <v>5288</v>
      </c>
      <c r="D88" s="153">
        <v>5288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747</v>
      </c>
      <c r="B89" s="489" t="s">
        <v>748</v>
      </c>
      <c r="C89" s="153">
        <v>434</v>
      </c>
      <c r="D89" s="153">
        <v>434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749</v>
      </c>
      <c r="B90" s="489" t="s">
        <v>750</v>
      </c>
      <c r="C90" s="148">
        <f>SUM(C91:C93)</f>
        <v>156</v>
      </c>
      <c r="D90" s="148">
        <f>SUM(D91:D93)</f>
        <v>156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751</v>
      </c>
      <c r="B91" s="489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659</v>
      </c>
      <c r="B92" s="489" t="s">
        <v>753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663</v>
      </c>
      <c r="B93" s="489" t="s">
        <v>754</v>
      </c>
      <c r="C93" s="153">
        <v>156</v>
      </c>
      <c r="D93" s="153">
        <v>156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755</v>
      </c>
      <c r="B94" s="489" t="s">
        <v>756</v>
      </c>
      <c r="C94" s="153">
        <v>99</v>
      </c>
      <c r="D94" s="153">
        <v>99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757</v>
      </c>
      <c r="B95" s="489" t="s">
        <v>758</v>
      </c>
      <c r="C95" s="153">
        <v>1462</v>
      </c>
      <c r="D95" s="153">
        <v>1462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759</v>
      </c>
      <c r="B96" s="499" t="s">
        <v>760</v>
      </c>
      <c r="C96" s="149">
        <f>C85+C80+C75+C71+C95</f>
        <v>25246</v>
      </c>
      <c r="D96" s="149">
        <f>D85+D80+D75+D71+D95</f>
        <v>25246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761</v>
      </c>
      <c r="B97" s="487" t="s">
        <v>762</v>
      </c>
      <c r="C97" s="149">
        <f>C96+C68+C66</f>
        <v>145183</v>
      </c>
      <c r="D97" s="149">
        <f>D96+D68+D66</f>
        <v>25246</v>
      </c>
      <c r="E97" s="149">
        <f>E96+E68+E66</f>
        <v>119937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763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768</v>
      </c>
      <c r="B102" s="489" t="s">
        <v>769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770</v>
      </c>
      <c r="B103" s="489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772</v>
      </c>
      <c r="B104" s="489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774</v>
      </c>
      <c r="B105" s="487" t="s">
        <v>775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777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896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859</v>
      </c>
      <c r="E110" s="477"/>
      <c r="F110" s="479"/>
    </row>
    <row r="111" spans="1:6" ht="12">
      <c r="A111" s="477"/>
      <c r="B111" s="478"/>
      <c r="C111" s="638" t="s">
        <v>778</v>
      </c>
      <c r="D111" s="638"/>
      <c r="E111" s="638"/>
      <c r="F111" s="638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779</v>
      </c>
      <c r="F2" s="517"/>
      <c r="G2" s="517"/>
      <c r="H2" s="515"/>
      <c r="I2" s="515"/>
    </row>
    <row r="3" spans="1:9" ht="12">
      <c r="A3" s="515"/>
      <c r="B3" s="516"/>
      <c r="C3" s="518" t="s">
        <v>780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37"/>
      <c r="E4" s="63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40268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781</v>
      </c>
    </row>
    <row r="7" spans="1:9" s="122" customFormat="1" ht="12">
      <c r="A7" s="194" t="s">
        <v>460</v>
      </c>
      <c r="B7" s="120"/>
      <c r="C7" s="194" t="s">
        <v>782</v>
      </c>
      <c r="D7" s="195"/>
      <c r="E7" s="196"/>
      <c r="F7" s="197" t="s">
        <v>783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784</v>
      </c>
      <c r="D8" s="124" t="s">
        <v>785</v>
      </c>
      <c r="E8" s="124" t="s">
        <v>786</v>
      </c>
      <c r="F8" s="196" t="s">
        <v>787</v>
      </c>
      <c r="G8" s="198" t="s">
        <v>788</v>
      </c>
      <c r="H8" s="198"/>
      <c r="I8" s="198" t="s">
        <v>789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790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791</v>
      </c>
      <c r="B12" s="132" t="s">
        <v>792</v>
      </c>
      <c r="C12" s="605">
        <v>16507650</v>
      </c>
      <c r="D12" s="141"/>
      <c r="E12" s="141"/>
      <c r="F12" s="141">
        <v>49619</v>
      </c>
      <c r="G12" s="141"/>
      <c r="H12" s="141"/>
      <c r="I12" s="541">
        <f>F12+G12-H12</f>
        <v>49619</v>
      </c>
    </row>
    <row r="13" spans="1:9" s="115" customFormat="1" ht="12">
      <c r="A13" s="117" t="s">
        <v>793</v>
      </c>
      <c r="B13" s="132" t="s">
        <v>794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795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796</v>
      </c>
      <c r="B15" s="132" t="s">
        <v>797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798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799</v>
      </c>
      <c r="C17" s="127">
        <f aca="true" t="shared" si="1" ref="C17:H17">C12+C13+C15+C16</f>
        <v>16507650</v>
      </c>
      <c r="D17" s="127">
        <f t="shared" si="1"/>
        <v>0</v>
      </c>
      <c r="E17" s="127">
        <f t="shared" si="1"/>
        <v>0</v>
      </c>
      <c r="F17" s="127">
        <f t="shared" si="1"/>
        <v>49619</v>
      </c>
      <c r="G17" s="127">
        <f t="shared" si="1"/>
        <v>0</v>
      </c>
      <c r="H17" s="127">
        <f t="shared" si="1"/>
        <v>0</v>
      </c>
      <c r="I17" s="541">
        <f t="shared" si="0"/>
        <v>49619</v>
      </c>
    </row>
    <row r="18" spans="1:9" s="115" customFormat="1" ht="12">
      <c r="A18" s="130" t="s">
        <v>800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791</v>
      </c>
      <c r="B19" s="132" t="s">
        <v>801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802</v>
      </c>
      <c r="B20" s="132" t="s">
        <v>803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804</v>
      </c>
      <c r="B21" s="132" t="s">
        <v>805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806</v>
      </c>
      <c r="B22" s="132" t="s">
        <v>807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808</v>
      </c>
      <c r="B23" s="132" t="s">
        <v>809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810</v>
      </c>
      <c r="B24" s="132" t="s">
        <v>811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812</v>
      </c>
      <c r="B25" s="137" t="s">
        <v>813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814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895</v>
      </c>
      <c r="B30" s="645"/>
      <c r="C30" s="645"/>
      <c r="D30" s="567" t="s">
        <v>379</v>
      </c>
      <c r="E30" s="644"/>
      <c r="F30" s="644"/>
      <c r="G30" s="644"/>
      <c r="H30" s="519" t="s">
        <v>778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859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1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819</v>
      </c>
      <c r="B6" s="621">
        <f>'справка №1-БАЛАНС'!E5</f>
        <v>40268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7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4.25" customHeight="1">
      <c r="A11" s="66" t="s">
        <v>826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864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865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866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870</v>
      </c>
      <c r="B15" s="67"/>
      <c r="C15" s="549">
        <v>4300</v>
      </c>
      <c r="D15" s="598">
        <v>99.99</v>
      </c>
      <c r="E15" s="549">
        <v>4300</v>
      </c>
      <c r="F15" s="551">
        <f t="shared" si="0"/>
        <v>0</v>
      </c>
    </row>
    <row r="16" spans="1:6" ht="12.75">
      <c r="A16" s="66" t="s">
        <v>872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873</v>
      </c>
      <c r="B17" s="67"/>
      <c r="C17" s="549">
        <v>200</v>
      </c>
      <c r="D17" s="598">
        <v>100</v>
      </c>
      <c r="E17" s="549"/>
      <c r="F17" s="551">
        <f t="shared" si="0"/>
        <v>200</v>
      </c>
    </row>
    <row r="18" spans="1:6" ht="12.75">
      <c r="A18" s="66" t="s">
        <v>874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875</v>
      </c>
      <c r="B19" s="67"/>
      <c r="C19" s="549">
        <v>6196</v>
      </c>
      <c r="D19" s="598">
        <v>60</v>
      </c>
      <c r="E19" s="549"/>
      <c r="F19" s="551">
        <f t="shared" si="0"/>
        <v>6196</v>
      </c>
    </row>
    <row r="20" spans="1:6" ht="12.75">
      <c r="A20" s="66" t="s">
        <v>876</v>
      </c>
      <c r="B20" s="67"/>
      <c r="C20" s="549">
        <v>4720</v>
      </c>
      <c r="D20" s="598">
        <v>100</v>
      </c>
      <c r="E20" s="549"/>
      <c r="F20" s="551">
        <f t="shared" si="0"/>
        <v>4720</v>
      </c>
    </row>
    <row r="21" spans="1:6" ht="12.75">
      <c r="A21" s="66" t="s">
        <v>885</v>
      </c>
      <c r="B21" s="70"/>
      <c r="C21" s="549">
        <v>22627</v>
      </c>
      <c r="D21" s="598">
        <v>99.99</v>
      </c>
      <c r="E21" s="549">
        <v>22611</v>
      </c>
      <c r="F21" s="600">
        <f>(C21-E21)</f>
        <v>16</v>
      </c>
    </row>
    <row r="22" spans="1:6" ht="12" customHeight="1">
      <c r="A22" s="66"/>
      <c r="B22" s="70"/>
      <c r="C22" s="549"/>
      <c r="D22" s="598"/>
      <c r="E22" s="601"/>
      <c r="F22" s="600">
        <f>(C22-E22)</f>
        <v>0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561</v>
      </c>
      <c r="B24" s="69" t="s">
        <v>827</v>
      </c>
      <c r="C24" s="536">
        <f>SUM(C11:C23)</f>
        <v>43713.248</v>
      </c>
      <c r="D24" s="536"/>
      <c r="E24" s="536">
        <f>SUM(E11:E23)</f>
        <v>26911</v>
      </c>
      <c r="F24" s="550">
        <f>SUM(F11:F23)</f>
        <v>16802.248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828</v>
      </c>
      <c r="B25" s="70"/>
      <c r="C25" s="536"/>
      <c r="D25" s="536"/>
      <c r="E25" s="536"/>
      <c r="F25" s="550"/>
    </row>
    <row r="26" spans="1:6" ht="12.75">
      <c r="A26" s="66"/>
      <c r="B26" s="70"/>
      <c r="C26" s="549"/>
      <c r="D26" s="598"/>
      <c r="E26" s="601"/>
      <c r="F26" s="600">
        <f>C26-E26</f>
        <v>0</v>
      </c>
    </row>
    <row r="27" spans="1:6" ht="12.75">
      <c r="A27" s="66"/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.75">
      <c r="A36" s="66"/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/>
      <c r="B37" s="67"/>
      <c r="C37" s="549"/>
      <c r="D37" s="549"/>
      <c r="E37" s="549"/>
      <c r="F37" s="551">
        <f t="shared" si="1"/>
        <v>0</v>
      </c>
    </row>
    <row r="38" spans="1:6" ht="12.75">
      <c r="A38" s="66"/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578</v>
      </c>
      <c r="B39" s="69" t="s">
        <v>829</v>
      </c>
      <c r="C39" s="536"/>
      <c r="D39" s="536"/>
      <c r="E39" s="536"/>
      <c r="F39" s="550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830</v>
      </c>
      <c r="B40" s="70"/>
      <c r="C40" s="536"/>
      <c r="D40" s="536"/>
      <c r="E40" s="536"/>
      <c r="F40" s="550"/>
    </row>
    <row r="41" spans="1:6" ht="12.75">
      <c r="A41" s="66"/>
      <c r="B41" s="70"/>
      <c r="C41" s="549"/>
      <c r="D41" s="549"/>
      <c r="E41" s="549"/>
      <c r="F41" s="551">
        <f>C41-E41</f>
        <v>0</v>
      </c>
    </row>
    <row r="42" spans="1:6" ht="12.75">
      <c r="A42" s="66" t="s">
        <v>883</v>
      </c>
      <c r="B42" s="70"/>
      <c r="C42" s="549">
        <v>1064</v>
      </c>
      <c r="D42" s="598">
        <v>28.95</v>
      </c>
      <c r="E42" s="549"/>
      <c r="F42" s="551">
        <f aca="true" t="shared" si="2" ref="F42:F55">C42-E42</f>
        <v>1064</v>
      </c>
    </row>
    <row r="43" spans="1:6" ht="12.75">
      <c r="A43" s="66" t="s">
        <v>884</v>
      </c>
      <c r="B43" s="70"/>
      <c r="C43" s="549">
        <v>24</v>
      </c>
      <c r="D43" s="598">
        <v>49</v>
      </c>
      <c r="E43" s="549"/>
      <c r="F43" s="551">
        <f t="shared" si="2"/>
        <v>24</v>
      </c>
    </row>
    <row r="44" spans="1:6" ht="12.75">
      <c r="A44" s="66"/>
      <c r="B44" s="70"/>
      <c r="C44" s="549"/>
      <c r="D44" s="549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597</v>
      </c>
      <c r="B56" s="69" t="s">
        <v>831</v>
      </c>
      <c r="C56" s="536">
        <f>SUM(C41:C55)</f>
        <v>1088</v>
      </c>
      <c r="D56" s="536"/>
      <c r="E56" s="536">
        <f>SUM(E41:E55)</f>
        <v>0</v>
      </c>
      <c r="F56" s="550">
        <f>SUM(F41:F55)</f>
        <v>1088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832</v>
      </c>
      <c r="B57" s="70"/>
      <c r="C57" s="536"/>
      <c r="D57" s="536"/>
      <c r="E57" s="536"/>
      <c r="F57" s="550"/>
    </row>
    <row r="58" spans="1:6" ht="14.25" customHeight="1">
      <c r="A58" s="66" t="s">
        <v>878</v>
      </c>
      <c r="B58" s="70"/>
      <c r="C58" s="604">
        <v>1017</v>
      </c>
      <c r="D58" s="598">
        <v>7.39</v>
      </c>
      <c r="E58" s="604">
        <v>1017</v>
      </c>
      <c r="F58" s="600">
        <f>(C58-E58)</f>
        <v>0</v>
      </c>
    </row>
    <row r="59" spans="1:6" ht="12.75">
      <c r="A59" s="66" t="s">
        <v>879</v>
      </c>
      <c r="B59" s="67"/>
      <c r="C59" s="549">
        <f>10000/1000</f>
        <v>10</v>
      </c>
      <c r="D59" s="598"/>
      <c r="E59" s="549"/>
      <c r="F59" s="551">
        <f>C59-E59</f>
        <v>10</v>
      </c>
    </row>
    <row r="60" spans="1:6" ht="12.75">
      <c r="A60" s="66" t="s">
        <v>880</v>
      </c>
      <c r="B60" s="70"/>
      <c r="C60" s="549">
        <v>0</v>
      </c>
      <c r="D60" s="549"/>
      <c r="E60" s="549"/>
      <c r="F60" s="551">
        <f aca="true" t="shared" si="3" ref="F60:F72">C60-E60</f>
        <v>0</v>
      </c>
    </row>
    <row r="61" spans="1:6" ht="12.75">
      <c r="A61" s="66" t="s">
        <v>881</v>
      </c>
      <c r="B61" s="70"/>
      <c r="C61" s="549">
        <f>4200/1000</f>
        <v>4.2</v>
      </c>
      <c r="D61" s="549"/>
      <c r="E61" s="549"/>
      <c r="F61" s="551">
        <f t="shared" si="3"/>
        <v>4.2</v>
      </c>
    </row>
    <row r="62" spans="1:6" ht="12.75">
      <c r="A62" s="66" t="s">
        <v>882</v>
      </c>
      <c r="B62" s="70"/>
      <c r="C62" s="549">
        <f>1740/1000</f>
        <v>1.74</v>
      </c>
      <c r="D62" s="549"/>
      <c r="E62" s="549"/>
      <c r="F62" s="551">
        <f t="shared" si="3"/>
        <v>1.74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833</v>
      </c>
      <c r="B73" s="69" t="s">
        <v>834</v>
      </c>
      <c r="C73" s="536">
        <f>SUM(C58:C72)</f>
        <v>1032.94</v>
      </c>
      <c r="D73" s="536"/>
      <c r="E73" s="536">
        <f>SUM(E59:E72)</f>
        <v>0</v>
      </c>
      <c r="F73" s="550">
        <f>SUM(F59:F72)</f>
        <v>15.94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835</v>
      </c>
      <c r="B74" s="69" t="s">
        <v>836</v>
      </c>
      <c r="C74" s="536">
        <f>C73+C56+C39+C24</f>
        <v>45834.188</v>
      </c>
      <c r="D74" s="536"/>
      <c r="E74" s="536">
        <f>E73+E56+E39+E24</f>
        <v>26911</v>
      </c>
      <c r="F74" s="550">
        <f>F73+F56+F39+F24</f>
        <v>17906.188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837</v>
      </c>
      <c r="B75" s="69"/>
      <c r="C75" s="536"/>
      <c r="D75" s="536"/>
      <c r="E75" s="536"/>
      <c r="F75" s="550"/>
    </row>
    <row r="76" spans="1:6" ht="14.25" customHeight="1">
      <c r="A76" s="66" t="s">
        <v>826</v>
      </c>
      <c r="B76" s="70"/>
      <c r="C76" s="536"/>
      <c r="D76" s="536"/>
      <c r="E76" s="536"/>
      <c r="F76" s="550"/>
    </row>
    <row r="77" spans="1:6" ht="12.75">
      <c r="A77" s="66" t="s">
        <v>867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871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546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549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561</v>
      </c>
      <c r="B92" s="69" t="s">
        <v>838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828</v>
      </c>
      <c r="B93" s="70"/>
      <c r="C93" s="536"/>
      <c r="D93" s="536"/>
      <c r="E93" s="536"/>
      <c r="F93" s="550"/>
    </row>
    <row r="94" spans="1:6" ht="12.75">
      <c r="A94" s="66" t="s">
        <v>540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543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546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549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578</v>
      </c>
      <c r="B109" s="69" t="s">
        <v>839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830</v>
      </c>
      <c r="B110" s="70"/>
      <c r="C110" s="536"/>
      <c r="D110" s="536"/>
      <c r="E110" s="536"/>
      <c r="F110" s="550"/>
    </row>
    <row r="111" spans="1:6" ht="12.75">
      <c r="A111" s="66" t="s">
        <v>540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543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546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549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597</v>
      </c>
      <c r="B126" s="69" t="s">
        <v>840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832</v>
      </c>
      <c r="B127" s="70"/>
      <c r="C127" s="536"/>
      <c r="D127" s="536"/>
      <c r="E127" s="536"/>
      <c r="F127" s="550"/>
    </row>
    <row r="128" spans="1:6" ht="12.75">
      <c r="A128" s="66" t="s">
        <v>540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543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546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549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833</v>
      </c>
      <c r="B143" s="69" t="s">
        <v>841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842</v>
      </c>
      <c r="B144" s="69" t="s">
        <v>843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895</v>
      </c>
      <c r="B146" s="560"/>
      <c r="C146" s="647" t="s">
        <v>844</v>
      </c>
      <c r="D146" s="647"/>
      <c r="E146" s="647"/>
      <c r="F146" s="647"/>
    </row>
    <row r="147" spans="1:6" ht="12.75">
      <c r="A147" s="75" t="s">
        <v>886</v>
      </c>
      <c r="B147" s="76"/>
      <c r="C147" s="75" t="s">
        <v>868</v>
      </c>
      <c r="D147" s="75"/>
      <c r="E147" s="75"/>
      <c r="F147" s="75"/>
    </row>
    <row r="148" spans="1:6" ht="12.75">
      <c r="A148" s="75"/>
      <c r="B148" s="76"/>
      <c r="C148" s="647" t="s">
        <v>851</v>
      </c>
      <c r="D148" s="647"/>
      <c r="E148" s="647"/>
      <c r="F148" s="647"/>
    </row>
    <row r="149" spans="3:5" ht="12.75">
      <c r="C149" s="75" t="s">
        <v>869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94:F108 C77:F91 C59:F72 C26:F38 C11:F23 F58 D58 C4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Analizi</cp:lastModifiedBy>
  <cp:lastPrinted>2010-04-30T10:31:37Z</cp:lastPrinted>
  <dcterms:created xsi:type="dcterms:W3CDTF">2000-06-29T12:02:40Z</dcterms:created>
  <dcterms:modified xsi:type="dcterms:W3CDTF">2010-04-30T11:44:46Z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