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<sst xmlns="http://schemas.openxmlformats.org/spreadsheetml/2006/main" count="1053" uniqueCount="867">
  <si>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</si>
  <si>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</si>
  <si>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</si>
  <si>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</si>
  <si>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</si>
  <si>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</si>
  <si>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</si>
  <si>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</si>
  <si>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</si>
  <si>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</si>
  <si>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</si>
  <si>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</si>
  <si>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</si>
  <si>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</si>
  <si>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</si>
  <si>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</si>
  <si>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</si>
  <si>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</si>
  <si>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</si>
  <si>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</si>
  <si>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</si>
  <si>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</si>
  <si>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</si>
  <si>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</si>
  <si>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</si>
  <si>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</si>
  <si>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</si>
  <si>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</si>
  <si>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</si>
  <si>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</si>
  <si>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</si>
  <si>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</si>
  <si>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</si>
  <si>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</si>
  <si>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</si>
  <si>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</si>
  <si>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</si>
  <si>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</si>
  <si>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</si>
  <si>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</si>
  <si>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</si>
  <si>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</si>
  <si>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</si>
  <si>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</si>
  <si>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</si>
  <si>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</si>
  <si>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</si>
  <si>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</si>
  <si>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</si>
  <si>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</si>
  <si>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</si>
  <si>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</si>
  <si>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</si>
  <si>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</si>
  <si>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</si>
  <si>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</si>
  <si>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</si>
  <si>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</si>
  <si>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</si>
  <si>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</si>
  <si>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</si>
  <si>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</si>
  <si>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</si>
  <si>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</si>
  <si>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</si>
  <si>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</si>
  <si>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</si>
  <si>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</si>
  <si>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</si>
  <si>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</si>
  <si>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</si>
  <si>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</si>
  <si>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</si>
  <si>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</si>
  <si>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</si>
  <si>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</si>
  <si>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</si>
  <si>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</si>
  <si>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</si>
  <si>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</si>
  <si>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</si>
  <si>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</si>
  <si>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</si>
  <si>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</si>
  <si>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</si>
  <si>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</si>
  <si>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</si>
  <si>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</si>
  <si>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</si>
  <si>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</si>
  <si>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</si>
  <si>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</si>
  <si>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</si>
  <si>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</si>
  <si>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</si>
  <si>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</si>
  <si>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</si>
  <si>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</si>
  <si>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</si>
  <si>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</si>
  <si>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</si>
  <si>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</si>
  <si>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</si>
  <si>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</si>
  <si>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</si>
  <si>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</si>
  <si>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</si>
  <si>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</si>
  <si>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</si>
  <si>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</si>
  <si>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</si>
  <si>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</si>
  <si>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</si>
  <si>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</si>
  <si>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</si>
  <si>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</si>
  <si>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</si>
  <si>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</si>
  <si>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</si>
  <si>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</si>
  <si>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</si>
  <si>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</si>
  <si>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</si>
  <si>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</si>
  <si>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</si>
  <si>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</si>
  <si>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</si>
  <si>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</si>
  <si>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</si>
  <si>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</si>
  <si>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</si>
  <si>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</si>
  <si>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</si>
  <si>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</si>
  <si>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</si>
  <si>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</si>
  <si>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</si>
  <si>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</si>
  <si>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</si>
  <si>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</si>
  <si>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</si>
  <si>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</si>
  <si>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</si>
  <si>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</si>
  <si>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</si>
  <si>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</si>
  <si>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</si>
  <si>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</si>
  <si>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</si>
  <si>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</si>
  <si>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</si>
  <si>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</si>
  <si>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</si>
  <si>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</si>
  <si>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</si>
  <si>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</si>
  <si>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</si>
  <si>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</si>
  <si>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</si>
  <si>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</si>
  <si>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</si>
  <si>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</si>
  <si>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</si>
  <si>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</si>
  <si>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</si>
  <si>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</si>
  <si>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</si>
  <si>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</si>
  <si>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</si>
  <si>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</si>
  <si>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</si>
  <si>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</si>
  <si>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</si>
  <si>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</si>
  <si>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</si>
  <si>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</si>
  <si>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</si>
  <si>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</si>
  <si>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</si>
  <si>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</si>
  <si>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</si>
  <si>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</si>
  <si>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</si>
  <si>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</si>
  <si>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</si>
  <si>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</si>
  <si>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</si>
  <si>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</si>
  <si>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</si>
  <si>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</si>
  <si>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</si>
  <si>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</si>
  <si>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</si>
  <si>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</si>
  <si>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</si>
  <si>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</si>
  <si>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</si>
  <si>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</si>
  <si>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</si>
  <si>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</si>
  <si>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</si>
  <si>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</si>
  <si>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</si>
  <si>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</si>
  <si>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</si>
  <si>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</si>
  <si>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</si>
  <si>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</si>
  <si>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</si>
  <si>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</si>
  <si>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</si>
  <si>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</si>
  <si>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</si>
  <si>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</si>
  <si>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</si>
  <si>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</si>
  <si>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</si>
  <si>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</si>
  <si>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</si>
  <si>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</si>
  <si>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</si>
  <si>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</si>
  <si>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</si>
  <si>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</si>
  <si>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</si>
  <si>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</si>
  <si>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</si>
  <si>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</si>
  <si>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</si>
  <si>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</si>
  <si>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</si>
  <si>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</si>
  <si>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</si>
  <si>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</si>
  <si>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</si>
  <si>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</si>
  <si>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</si>
  <si>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</si>
  <si>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</si>
  <si>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</si>
  <si>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</si>
  <si>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</si>
  <si>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</si>
  <si>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</si>
  <si>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</si>
  <si>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</si>
  <si>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</si>
  <si>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</si>
  <si>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</si>
  <si>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</si>
  <si>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</si>
  <si>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</si>
  <si>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</si>
  <si>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</si>
  <si>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</si>
  <si>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</si>
  <si>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</si>
  <si>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</si>
  <si>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</si>
  <si>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</si>
  <si>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</si>
  <si>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</si>
  <si>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</si>
  <si>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</si>
  <si>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</si>
  <si>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</si>
  <si>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</si>
  <si>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</si>
  <si>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</si>
  <si>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</si>
  <si>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</si>
  <si>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</si>
  <si>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</si>
  <si>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</si>
  <si>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</si>
  <si>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</si>
  <si>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</si>
  <si>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</si>
  <si>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</si>
  <si>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</si>
  <si>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</si>
  <si>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</si>
  <si>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</si>
  <si>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</si>
  <si>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</si>
  <si>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</si>
  <si>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</si>
  <si>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</si>
  <si>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</si>
  <si>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</si>
  <si>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</si>
  <si>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</si>
  <si>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</si>
  <si>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</si>
  <si>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</si>
  <si>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</si>
  <si>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</si>
  <si>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</si>
  <si>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</si>
  <si>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</si>
  <si>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</si>
  <si>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</si>
  <si>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</si>
  <si>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</si>
  <si>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</si>
  <si>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</si>
  <si>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</si>
  <si>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</si>
  <si>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</si>
  <si>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</si>
  <si>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</si>
  <si>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</si>
  <si>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</si>
  <si>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</si>
  <si>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</si>
  <si>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</si>
  <si>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</si>
  <si>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</si>
  <si>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</si>
  <si>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</si>
  <si>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</si>
  <si>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</si>
  <si>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</si>
  <si>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</si>
  <si>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</si>
  <si>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</si>
  <si>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</si>
  <si>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</si>
  <si>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</si>
  <si>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</si>
  <si>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</si>
  <si>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</si>
  <si>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</si>
  <si>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</si>
  <si>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</si>
  <si>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</si>
  <si>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</si>
  <si>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</si>
  <si>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</si>
  <si>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</si>
  <si>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</si>
  <si>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</si>
  <si>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</si>
  <si>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</si>
  <si>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</si>
  <si>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</si>
  <si>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</si>
  <si>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</si>
  <si>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</si>
  <si>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</si>
  <si>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</si>
  <si>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</si>
  <si>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</si>
  <si>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</si>
  <si>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</si>
  <si>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</si>
  <si>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</si>
  <si>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</si>
  <si>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</si>
  <si>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</si>
  <si>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</si>
  <si>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</si>
  <si>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</si>
  <si>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</si>
  <si>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</si>
  <si>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</si>
  <si>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</si>
  <si>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</si>
  <si>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</si>
  <si>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</si>
  <si>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</si>
  <si>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</si>
  <si>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</si>
  <si>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</si>
  <si>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</si>
  <si>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</si>
  <si>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</si>
  <si>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</si>
  <si>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</si>
  <si>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</si>
  <si>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</si>
  <si>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</si>
  <si>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</si>
  <si>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</si>
  <si>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</si>
  <si>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</si>
  <si>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</si>
  <si>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</si>
  <si>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</si>
  <si>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</si>
  <si>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</si>
  <si>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</si>
  <si>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</si>
  <si>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</si>
  <si>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</si>
  <si>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</si>
  <si>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</si>
  <si>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</si>
  <si>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</si>
  <si>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</si>
  <si>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</si>
  <si>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</si>
  <si>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</si>
  <si>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</si>
  <si>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</si>
  <si>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</si>
  <si>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</si>
  <si>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</si>
  <si>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</si>
  <si>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</si>
  <si>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</si>
  <si>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</si>
  <si>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</si>
  <si>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</si>
  <si>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</si>
  <si>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</si>
  <si>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</si>
  <si>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</si>
  <si>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</si>
  <si>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</si>
  <si>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</si>
  <si>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</si>
  <si>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</si>
  <si>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</si>
  <si>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</si>
  <si>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</si>
  <si>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</si>
  <si>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</si>
  <si>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</si>
  <si>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</si>
  <si>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</si>
  <si>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</si>
  <si>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</si>
  <si>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</si>
  <si>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</si>
  <si>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</si>
  <si>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</si>
  <si>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</si>
  <si>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</si>
  <si>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</si>
  <si>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</si>
  <si>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</si>
  <si>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</si>
  <si>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</si>
  <si>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</si>
  <si>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</si>
  <si>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</si>
  <si>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</si>
  <si>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</si>
  <si>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</si>
  <si>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</si>
  <si>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</si>
  <si>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</si>
  <si>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</si>
  <si>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</si>
  <si>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</si>
  <si>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</si>
  <si>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</si>
  <si>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</si>
  <si>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</si>
  <si>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</si>
  <si>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</si>
  <si>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</si>
  <si>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</si>
  <si>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</si>
  <si>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</si>
  <si>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</si>
  <si>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</si>
  <si>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</si>
  <si>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</si>
  <si>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</si>
  <si>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</si>
  <si>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</si>
  <si>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</si>
  <si>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</si>
  <si>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</si>
  <si>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</si>
  <si>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</si>
  <si>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</si>
  <si>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</si>
  <si>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</si>
  <si>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</si>
  <si>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</si>
  <si>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</si>
  <si>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</si>
  <si>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</si>
  <si>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</si>
  <si>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</si>
  <si>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</si>
  <si>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</si>
  <si>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</si>
  <si>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</si>
  <si>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</si>
  <si>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</si>
  <si>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</si>
  <si>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</si>
  <si>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</si>
  <si>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</si>
  <si>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</si>
  <si>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</si>
  <si>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</si>
  <si>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</si>
  <si>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</si>
  <si>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</si>
  <si>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</si>
  <si>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</si>
  <si>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</si>
  <si>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</si>
  <si>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</si>
  <si>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</si>
  <si>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</si>
  <si>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</si>
  <si>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</si>
  <si>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</si>
  <si>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</si>
  <si>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</si>
  <si>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</si>
  <si>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</si>
  <si>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</si>
  <si>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</si>
  <si>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</si>
  <si>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</si>
  <si>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</si>
  <si>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</si>
  <si>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</si>
  <si>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</si>
  <si>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</si>
  <si>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</si>
  <si>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</si>
  <si>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</si>
  <si>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</si>
  <si>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</si>
  <si>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</si>
  <si>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</si>
  <si>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</si>
  <si>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</si>
  <si>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</si>
  <si>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</si>
  <si>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</si>
  <si>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</si>
  <si>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</si>
  <si>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</si>
  <si>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</si>
  <si>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</si>
  <si>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</si>
  <si>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</si>
  <si>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</si>
  <si>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</si>
  <si>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</si>
  <si>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</si>
  <si>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</si>
  <si>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</si>
  <si>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</si>
  <si>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</si>
  <si>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</si>
  <si>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</si>
  <si>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</si>
  <si>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</si>
  <si>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</si>
  <si>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</si>
  <si>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</si>
  <si>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</si>
  <si>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</si>
  <si>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</si>
  <si>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</si>
  <si>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</si>
  <si>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</si>
  <si>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</si>
  <si>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</si>
  <si>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</si>
  <si>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</si>
  <si>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</si>
  <si>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</si>
  <si>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</si>
  <si>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</si>
  <si>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</si>
  <si>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</si>
  <si>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</si>
  <si>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</si>
  <si>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</si>
  <si>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</si>
  <si>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</si>
  <si>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</si>
  <si>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</si>
  <si>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</si>
  <si>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</si>
  <si>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</si>
  <si>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</si>
  <si>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</si>
  <si>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</si>
  <si>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</si>
  <si>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</si>
  <si>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</si>
  <si>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</si>
  <si>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</si>
  <si>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</si>
  <si>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</si>
  <si>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</si>
  <si>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</si>
  <si>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</si>
  <si>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</si>
  <si>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</si>
  <si>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</si>
  <si>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</si>
  <si>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</si>
  <si>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</si>
  <si>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</si>
  <si>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</si>
  <si>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</si>
  <si>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</si>
  <si>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</si>
  <si>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</si>
  <si>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</si>
  <si>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</si>
  <si>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</si>
  <si>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</si>
  <si>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</si>
  <si>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</si>
  <si>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</si>
  <si>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</si>
  <si>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</si>
  <si>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</si>
  <si>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</si>
  <si>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</si>
  <si>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</si>
  <si>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</si>
  <si>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</si>
  <si>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</si>
  <si>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</si>
  <si>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</si>
  <si>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</si>
  <si>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</si>
  <si>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</si>
  <si>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</si>
  <si>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</si>
  <si>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</si>
  <si>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</si>
  <si>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</si>
  <si>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</si>
  <si>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</si>
  <si>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</si>
  <si>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</si>
  <si>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</si>
  <si>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</si>
  <si>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</si>
  <si>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</si>
  <si>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</si>
  <si>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</si>
  <si>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</si>
  <si>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</si>
  <si>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</si>
  <si>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</si>
  <si>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</si>
  <si>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</si>
  <si>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</si>
  <si>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</si>
  <si>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</si>
  <si>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</si>
  <si>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</si>
  <si>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</si>
  <si>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</si>
  <si>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</si>
  <si>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</si>
  <si>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</si>
  <si>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</si>
  <si>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</si>
  <si>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</si>
  <si>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</si>
  <si>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</si>
  <si>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</si>
  <si>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</si>
  <si>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</si>
  <si>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</si>
  <si>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</si>
  <si>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</si>
  <si>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</si>
  <si>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</si>
  <si>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</si>
  <si>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</si>
  <si>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</si>
  <si>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</si>
  <si>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</si>
  <si>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</si>
  <si>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</si>
  <si>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</si>
  <si>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</si>
  <si>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</si>
  <si>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</si>
  <si>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</si>
  <si>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</si>
  <si>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</si>
  <si>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</si>
  <si>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</si>
  <si>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</si>
  <si>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</si>
  <si>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</si>
  <si>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</si>
  <si>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</si>
  <si>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</si>
  <si>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</si>
  <si>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</si>
  <si>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</si>
  <si>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</si>
  <si>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</si>
  <si>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</si>
  <si>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</si>
  <si>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</si>
  <si>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</si>
  <si>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</si>
  <si>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</si>
  <si>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</si>
  <si>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</si>
  <si>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</si>
  <si>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</si>
  <si>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</si>
  <si>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</si>
  <si>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</si>
  <si>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</si>
  <si>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</si>
  <si>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</si>
  <si>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</si>
  <si>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</si>
  <si>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</si>
  <si>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</si>
  <si>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</si>
  <si>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</si>
  <si>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</si>
  <si>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</si>
  <si>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</si>
  <si>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</si>
  <si>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</si>
  <si>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</si>
  <si>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</si>
  <si>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</si>
  <si>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</si>
  <si>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</si>
  <si>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</si>
  <si>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</si>
  <si>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</si>
  <si>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</si>
  <si>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</si>
  <si>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</si>
  <si>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</si>
  <si>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</si>
  <si>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</si>
  <si>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</si>
  <si>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</si>
  <si>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</si>
  <si>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</si>
  <si>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</si>
  <si>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</si>
  <si>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</si>
  <si>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</si>
  <si>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</si>
  <si>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</si>
  <si>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</si>
  <si>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</si>
  <si>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</si>
  <si>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</si>
  <si>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</si>
  <si>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</si>
  <si>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</si>
  <si>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</si>
  <si>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</si>
  <si>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</si>
  <si>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</si>
  <si>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</si>
  <si>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</si>
  <si>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</si>
  <si>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</si>
  <si>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</si>
  <si>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</si>
  <si>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</si>
  <si>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</si>
  <si>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</si>
  <si>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</si>
  <si>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</si>
  <si>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</si>
  <si>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</si>
  <si>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</si>
  <si>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</si>
  <si>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</si>
  <si>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</si>
  <si>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</si>
  <si>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</si>
  <si>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</si>
  <si>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</si>
  <si>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</si>
  <si>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</si>
  <si>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</si>
  <si>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</si>
  <si>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</si>
  <si>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</si>
  <si>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</si>
  <si>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</si>
  <si>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</si>
  <si>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</si>
  <si>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</si>
  <si>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</si>
  <si>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</si>
  <si>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</si>
  <si>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</si>
  <si>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</si>
  <si>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</si>
  <si>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</si>
  <si>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</si>
  <si>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</si>
  <si>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</si>
  <si>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</si>
  <si>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</si>
  <si>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</si>
  <si>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</si>
  <si>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</si>
  <si>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</si>
  <si>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</si>
  <si>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</si>
  <si>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</si>
  <si>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</si>
  <si>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</si>
  <si>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</si>
  <si>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</si>
  <si>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</si>
  <si>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</si>
  <si>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</si>
  <si>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</si>
  <si>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</si>
  <si>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</si>
  <si>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</si>
  <si>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</si>
  <si>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</si>
  <si>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</si>
  <si>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</si>
  <si>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</si>
  <si>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</si>
  <si>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</si>
  <si>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</si>
  <si>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</si>
  <si>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</si>
  <si>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</si>
  <si>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</si>
  <si>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</si>
  <si>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</si>
  <si>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</si>
  <si>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</si>
  <si>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</si>
  <si>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</si>
  <si>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</si>
  <si>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</si>
  <si>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</si>
  <si>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</si>
  <si>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</si>
  <si>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</si>
  <si>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</si>
  <si>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</si>
  <si>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</si>
  <si>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</si>
  <si>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</si>
  <si>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</si>
  <si>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</si>
  <si>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</si>
  <si>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</si>
  <si>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 xml:space="preserve">Вид на отчета: консолидиран </t>
  </si>
  <si>
    <t>КОНСОЛИДИРАН</t>
  </si>
  <si>
    <t>01.07.2012-30.09.2012</t>
  </si>
  <si>
    <t>Дата на съставяне: 30.10.2012</t>
  </si>
  <si>
    <t xml:space="preserve">Дата  на съставяне: 30.10.2012                                                                                                                        </t>
  </si>
  <si>
    <t xml:space="preserve">Дата на съставяне: 30.10.2012                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</si>
</sst>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8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860</v>
      </c>
      <c r="F3" s="217" t="s">
        <v>2</v>
      </c>
      <c r="G3" s="172"/>
      <c r="H3" s="461">
        <v>131401376</v>
      </c>
    </row>
    <row r="4" spans="1:8" ht="15">
      <c r="A4" s="576" t="s">
        <v>861</v>
      </c>
      <c r="B4" s="582"/>
      <c r="C4" s="582"/>
      <c r="D4" s="582"/>
      <c r="E4" s="504" t="s">
        <v>862</v>
      </c>
      <c r="F4" s="578" t="s">
        <v>3</v>
      </c>
      <c r="G4" s="579"/>
      <c r="H4" s="461" t="s">
        <v>158</v>
      </c>
    </row>
    <row r="5" spans="1:8" ht="15">
      <c r="A5" s="576" t="s">
        <v>4</v>
      </c>
      <c r="B5" s="577"/>
      <c r="C5" s="577"/>
      <c r="D5" s="577"/>
      <c r="E5" s="505" t="s">
        <v>863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454</v>
      </c>
      <c r="D11" s="151">
        <v>454</v>
      </c>
      <c r="E11" s="237" t="s">
        <v>21</v>
      </c>
      <c r="F11" s="242" t="s">
        <v>22</v>
      </c>
      <c r="G11" s="152">
        <v>700</v>
      </c>
      <c r="H11" s="152">
        <v>700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700</v>
      </c>
      <c r="H12" s="153">
        <v>700</v>
      </c>
    </row>
    <row r="13" spans="1:8" ht="15">
      <c r="A13" s="235" t="s">
        <v>27</v>
      </c>
      <c r="B13" s="241" t="s">
        <v>28</v>
      </c>
      <c r="C13" s="151">
        <v>0</v>
      </c>
      <c r="D13" s="151">
        <v>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0</v>
      </c>
      <c r="D14" s="151">
        <v>0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0</v>
      </c>
      <c r="D15" s="151">
        <v>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0</v>
      </c>
      <c r="D17" s="151">
        <v>0</v>
      </c>
      <c r="E17" s="243" t="s">
        <v>45</v>
      </c>
      <c r="F17" s="245" t="s">
        <v>46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454</v>
      </c>
      <c r="D19" s="155">
        <f>SUM(D11:D18)</f>
        <v>454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202</v>
      </c>
      <c r="H20" s="158">
        <v>202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18</v>
      </c>
      <c r="H24" s="152">
        <v>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-445</v>
      </c>
      <c r="H27" s="154">
        <f>SUM(H28:H30)</f>
        <v>-408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-445</v>
      </c>
      <c r="H29" s="316">
        <v>-408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-37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-445</v>
      </c>
      <c r="H33" s="154">
        <f>H27+H31+H32</f>
        <v>-445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104</v>
      </c>
      <c r="C34" s="155">
        <f>SUM(C35:C38)</f>
        <v>25</v>
      </c>
      <c r="D34" s="155">
        <f>SUM(D35:D38)</f>
        <v>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475</v>
      </c>
      <c r="H36" s="154">
        <f>H25+H17+H33</f>
        <v>475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152</v>
      </c>
      <c r="H39" s="158">
        <v>152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25</v>
      </c>
      <c r="D45" s="155">
        <f>D34+D39+D44</f>
        <v>25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46</v>
      </c>
      <c r="D54" s="151">
        <v>46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525</v>
      </c>
      <c r="D55" s="155">
        <f>D19+D20+D21+D27+D32+D45+D51+D53+D54</f>
        <v>525</v>
      </c>
      <c r="E55" s="237" t="s">
        <v>171</v>
      </c>
      <c r="F55" s="261" t="s">
        <v>172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298</v>
      </c>
      <c r="H61" s="154">
        <f>SUM(H62:H68)</f>
        <v>298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298</v>
      </c>
      <c r="H64" s="152">
        <v>298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>
        <v>0</v>
      </c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>
        <v>82</v>
      </c>
      <c r="D68" s="151">
        <v>82</v>
      </c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298</v>
      </c>
      <c r="H71" s="161">
        <f>H59+H60+H61+H69+H70</f>
        <v>298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82</v>
      </c>
      <c r="D75" s="155">
        <f>SUM(D67:D74)</f>
        <v>82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298</v>
      </c>
      <c r="H79" s="162">
        <f>H71+H74+H75+H76</f>
        <v>298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340</v>
      </c>
      <c r="D87" s="151">
        <v>340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340</v>
      </c>
      <c r="D91" s="155">
        <f>SUM(D87:D90)</f>
        <v>340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422</v>
      </c>
      <c r="D93" s="155">
        <f>D64+D75+D84+D91+D92</f>
        <v>422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947</v>
      </c>
      <c r="D94" s="164">
        <f>D93+D55</f>
        <v>947</v>
      </c>
      <c r="E94" s="449" t="s">
        <v>269</v>
      </c>
      <c r="F94" s="289" t="s">
        <v>270</v>
      </c>
      <c r="G94" s="165">
        <f>G36+G39+G55+G79</f>
        <v>947</v>
      </c>
      <c r="H94" s="165">
        <f>H36+H39+H55+H79</f>
        <v>947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864</v>
      </c>
      <c r="B98" s="432"/>
      <c r="C98" s="580"/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850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0">
      <selection activeCell="A57" sqref="A5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273</v>
      </c>
      <c r="B3" s="585" t="str">
        <f>'справка №1-БАЛАНС'!E4</f>
        <v>КОНСОЛИДИРАН</v>
      </c>
      <c r="C3" s="585"/>
      <c r="D3" s="585"/>
      <c r="E3" s="58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6" t="str">
        <f>'справка №1-БАЛАНС'!E5</f>
        <v>01.07.2012-30.09.2012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0</v>
      </c>
      <c r="D9" s="46">
        <v>1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0</v>
      </c>
      <c r="D10" s="46">
        <v>21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>
        <v>5</v>
      </c>
      <c r="E11" s="300" t="s">
        <v>291</v>
      </c>
      <c r="F11" s="549" t="s">
        <v>292</v>
      </c>
      <c r="G11" s="550">
        <v>0</v>
      </c>
      <c r="H11" s="550">
        <v>0</v>
      </c>
    </row>
    <row r="12" spans="1:8" ht="12">
      <c r="A12" s="298" t="s">
        <v>293</v>
      </c>
      <c r="B12" s="299" t="s">
        <v>294</v>
      </c>
      <c r="C12" s="46">
        <v>0</v>
      </c>
      <c r="D12" s="46">
        <v>6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0</v>
      </c>
      <c r="D13" s="46">
        <v>1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3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0</v>
      </c>
      <c r="D19" s="49">
        <f>SUM(D9:D15)+D16</f>
        <v>37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0</v>
      </c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>
        <v>0</v>
      </c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0</v>
      </c>
      <c r="D28" s="50">
        <f>D26+D19</f>
        <v>37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37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0</v>
      </c>
      <c r="D33" s="49">
        <f>D28-D31+D32</f>
        <v>37</v>
      </c>
      <c r="E33" s="127" t="s">
        <v>351</v>
      </c>
      <c r="F33" s="554" t="s">
        <v>352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37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37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0</v>
      </c>
      <c r="D42" s="53">
        <f>D33+D35+D39</f>
        <v>37</v>
      </c>
      <c r="E42" s="128" t="s">
        <v>378</v>
      </c>
      <c r="F42" s="129" t="s">
        <v>379</v>
      </c>
      <c r="G42" s="53">
        <f>G39+G33</f>
        <v>0</v>
      </c>
      <c r="H42" s="53">
        <f>H39+H33</f>
        <v>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41212</v>
      </c>
      <c r="C48" s="427"/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777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380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381</v>
      </c>
      <c r="B4" s="470" t="str">
        <f>'справка №1-БАЛАНС'!E3</f>
        <v>МЕН ИНВЕСТМЪНТ ГРУП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01.07.2012-30.09.2012</v>
      </c>
      <c r="C6" s="472"/>
      <c r="D6" s="473" t="s">
        <v>274</v>
      </c>
      <c r="F6" s="325"/>
    </row>
    <row r="7" spans="1:6" ht="33.75" customHeight="1">
      <c r="A7" s="326" t="s">
        <v>382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383</v>
      </c>
      <c r="B9" s="331"/>
      <c r="C9" s="55"/>
      <c r="D9" s="55"/>
      <c r="E9" s="130"/>
      <c r="F9" s="130"/>
    </row>
    <row r="10" spans="1:6" ht="12">
      <c r="A10" s="332" t="s">
        <v>384</v>
      </c>
      <c r="B10" s="333" t="s">
        <v>385</v>
      </c>
      <c r="C10" s="54">
        <v>0</v>
      </c>
      <c r="D10" s="54">
        <v>0</v>
      </c>
      <c r="E10" s="130"/>
      <c r="F10" s="130"/>
    </row>
    <row r="11" spans="1:13" ht="12">
      <c r="A11" s="332" t="s">
        <v>386</v>
      </c>
      <c r="B11" s="333" t="s">
        <v>387</v>
      </c>
      <c r="C11" s="54">
        <v>0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388</v>
      </c>
      <c r="B12" s="333" t="s">
        <v>389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390</v>
      </c>
      <c r="B13" s="333" t="s">
        <v>391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392</v>
      </c>
      <c r="B14" s="333" t="s">
        <v>393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394</v>
      </c>
      <c r="B15" s="333" t="s">
        <v>395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396</v>
      </c>
      <c r="B16" s="333" t="s">
        <v>397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398</v>
      </c>
      <c r="B17" s="333" t="s">
        <v>399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400</v>
      </c>
      <c r="B18" s="335" t="s">
        <v>401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402</v>
      </c>
      <c r="B19" s="333" t="s">
        <v>403</v>
      </c>
      <c r="C19" s="54">
        <v>0</v>
      </c>
      <c r="D19" s="54">
        <v>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404</v>
      </c>
      <c r="B20" s="337" t="s">
        <v>405</v>
      </c>
      <c r="C20" s="55">
        <f>SUM(C10:C19)</f>
        <v>0</v>
      </c>
      <c r="D20" s="55">
        <f>SUM(D10:D19)</f>
        <v>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407</v>
      </c>
      <c r="B22" s="333" t="s">
        <v>408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409</v>
      </c>
      <c r="B23" s="333" t="s">
        <v>410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411</v>
      </c>
      <c r="B24" s="333" t="s">
        <v>412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413</v>
      </c>
      <c r="B25" s="333" t="s">
        <v>414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415</v>
      </c>
      <c r="B26" s="333" t="s">
        <v>416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417</v>
      </c>
      <c r="B27" s="333" t="s">
        <v>418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419</v>
      </c>
      <c r="B28" s="333" t="s">
        <v>420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421</v>
      </c>
      <c r="B29" s="333" t="s">
        <v>422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400</v>
      </c>
      <c r="B30" s="333" t="s">
        <v>423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424</v>
      </c>
      <c r="B31" s="333" t="s">
        <v>425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426</v>
      </c>
      <c r="B32" s="337" t="s">
        <v>427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428</v>
      </c>
      <c r="B33" s="338"/>
      <c r="C33" s="339"/>
      <c r="D33" s="339"/>
      <c r="E33" s="130"/>
      <c r="F33" s="130"/>
    </row>
    <row r="34" spans="1:6" ht="12">
      <c r="A34" s="332" t="s">
        <v>429</v>
      </c>
      <c r="B34" s="333" t="s">
        <v>430</v>
      </c>
      <c r="C34" s="54"/>
      <c r="D34" s="54"/>
      <c r="E34" s="130"/>
      <c r="F34" s="130"/>
    </row>
    <row r="35" spans="1:6" ht="12">
      <c r="A35" s="334" t="s">
        <v>431</v>
      </c>
      <c r="B35" s="333" t="s">
        <v>432</v>
      </c>
      <c r="C35" s="54"/>
      <c r="D35" s="54"/>
      <c r="E35" s="130"/>
      <c r="F35" s="130"/>
    </row>
    <row r="36" spans="1:6" ht="12">
      <c r="A36" s="332" t="s">
        <v>433</v>
      </c>
      <c r="B36" s="333" t="s">
        <v>434</v>
      </c>
      <c r="C36" s="54"/>
      <c r="D36" s="54"/>
      <c r="E36" s="130"/>
      <c r="F36" s="130"/>
    </row>
    <row r="37" spans="1:6" ht="12">
      <c r="A37" s="332" t="s">
        <v>435</v>
      </c>
      <c r="B37" s="333" t="s">
        <v>436</v>
      </c>
      <c r="C37" s="54"/>
      <c r="D37" s="54"/>
      <c r="E37" s="130"/>
      <c r="F37" s="130"/>
    </row>
    <row r="38" spans="1:6" ht="12">
      <c r="A38" s="332" t="s">
        <v>437</v>
      </c>
      <c r="B38" s="333" t="s">
        <v>438</v>
      </c>
      <c r="C38" s="54">
        <v>0</v>
      </c>
      <c r="D38" s="54"/>
      <c r="E38" s="130"/>
      <c r="F38" s="130"/>
    </row>
    <row r="39" spans="1:6" ht="12">
      <c r="A39" s="332" t="s">
        <v>439</v>
      </c>
      <c r="B39" s="333" t="s">
        <v>440</v>
      </c>
      <c r="C39" s="54">
        <v>0</v>
      </c>
      <c r="D39" s="54"/>
      <c r="E39" s="130"/>
      <c r="F39" s="130"/>
    </row>
    <row r="40" spans="1:6" ht="12">
      <c r="A40" s="332" t="s">
        <v>441</v>
      </c>
      <c r="B40" s="333" t="s">
        <v>442</v>
      </c>
      <c r="C40" s="54"/>
      <c r="D40" s="54"/>
      <c r="E40" s="130"/>
      <c r="F40" s="130"/>
    </row>
    <row r="41" spans="1:8" ht="12">
      <c r="A41" s="332" t="s">
        <v>443</v>
      </c>
      <c r="B41" s="333" t="s">
        <v>444</v>
      </c>
      <c r="C41" s="54"/>
      <c r="D41" s="54"/>
      <c r="E41" s="130"/>
      <c r="F41" s="130"/>
      <c r="G41" s="133"/>
      <c r="H41" s="133"/>
    </row>
    <row r="42" spans="1:8" ht="12">
      <c r="A42" s="336" t="s">
        <v>445</v>
      </c>
      <c r="B42" s="337" t="s">
        <v>446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447</v>
      </c>
      <c r="B43" s="337" t="s">
        <v>448</v>
      </c>
      <c r="C43" s="55">
        <f>C42+C32+C20</f>
        <v>0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449</v>
      </c>
      <c r="B44" s="338" t="s">
        <v>450</v>
      </c>
      <c r="C44" s="132">
        <v>340</v>
      </c>
      <c r="D44" s="132">
        <v>335</v>
      </c>
      <c r="E44" s="130"/>
      <c r="F44" s="130"/>
      <c r="G44" s="133"/>
      <c r="H44" s="133"/>
    </row>
    <row r="45" spans="1:8" ht="12">
      <c r="A45" s="330" t="s">
        <v>451</v>
      </c>
      <c r="B45" s="338" t="s">
        <v>452</v>
      </c>
      <c r="C45" s="55">
        <f>C44+C43</f>
        <v>340</v>
      </c>
      <c r="D45" s="55">
        <f>D44+D43</f>
        <v>340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/>
      <c r="D46" s="56"/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864</v>
      </c>
      <c r="B49" s="436"/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777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457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458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01.07.2012-30.09.2012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33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-445</v>
      </c>
      <c r="K11" s="60"/>
      <c r="L11" s="344">
        <f>SUM(C11:K11)</f>
        <v>475</v>
      </c>
      <c r="M11" s="58">
        <f>'справка №1-БАЛАНС'!H39</f>
        <v>152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0</v>
      </c>
      <c r="J15" s="61">
        <f t="shared" si="2"/>
        <v>-445</v>
      </c>
      <c r="K15" s="61">
        <f t="shared" si="2"/>
        <v>0</v>
      </c>
      <c r="L15" s="344">
        <f t="shared" si="1"/>
        <v>475</v>
      </c>
      <c r="M15" s="61">
        <f t="shared" si="2"/>
        <v>152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499</v>
      </c>
      <c r="B22" s="8" t="s">
        <v>500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501</v>
      </c>
      <c r="B23" s="8" t="s">
        <v>502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499</v>
      </c>
      <c r="B25" s="8" t="s">
        <v>505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0</v>
      </c>
      <c r="J29" s="59">
        <f t="shared" si="6"/>
        <v>-445</v>
      </c>
      <c r="K29" s="59">
        <f t="shared" si="6"/>
        <v>0</v>
      </c>
      <c r="L29" s="344">
        <f t="shared" si="1"/>
        <v>475</v>
      </c>
      <c r="M29" s="59">
        <f t="shared" si="6"/>
        <v>152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0</v>
      </c>
      <c r="J32" s="59">
        <f t="shared" si="7"/>
        <v>-445</v>
      </c>
      <c r="K32" s="59">
        <f t="shared" si="7"/>
        <v>0</v>
      </c>
      <c r="L32" s="344">
        <f t="shared" si="1"/>
        <v>475</v>
      </c>
      <c r="M32" s="59">
        <f>M29+M30+M31</f>
        <v>152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865</v>
      </c>
      <c r="B38" s="19"/>
      <c r="C38" s="15"/>
      <c r="D38" s="591"/>
      <c r="E38" s="591"/>
      <c r="F38" s="591"/>
      <c r="G38" s="591"/>
      <c r="H38" s="591"/>
      <c r="I38" s="591"/>
      <c r="J38" s="15" t="s">
        <v>852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1">
      <selection activeCell="E52" sqref="E5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381</v>
      </c>
      <c r="B2" s="601"/>
      <c r="C2" s="602" t="str">
        <f>'справка №1-БАЛАНС'!E3</f>
        <v>МЕН ИНВЕСТМЪНТ ГРУП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600" t="s">
        <v>4</v>
      </c>
      <c r="B3" s="601"/>
      <c r="C3" s="603" t="str">
        <f>'справка №1-БАЛАНС'!E5</f>
        <v>01.07.2012-30.09.2012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3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521</v>
      </c>
    </row>
    <row r="5" spans="1:18" s="100" customFormat="1" ht="30.75" customHeight="1">
      <c r="A5" s="609" t="s">
        <v>461</v>
      </c>
      <c r="B5" s="610"/>
      <c r="C5" s="597" t="s">
        <v>7</v>
      </c>
      <c r="D5" s="357" t="s">
        <v>522</v>
      </c>
      <c r="E5" s="357"/>
      <c r="F5" s="357"/>
      <c r="G5" s="357"/>
      <c r="H5" s="357" t="s">
        <v>523</v>
      </c>
      <c r="I5" s="357"/>
      <c r="J5" s="606" t="s">
        <v>524</v>
      </c>
      <c r="K5" s="357" t="s">
        <v>525</v>
      </c>
      <c r="L5" s="357"/>
      <c r="M5" s="357"/>
      <c r="N5" s="357"/>
      <c r="O5" s="357" t="s">
        <v>523</v>
      </c>
      <c r="P5" s="357"/>
      <c r="Q5" s="606" t="s">
        <v>526</v>
      </c>
      <c r="R5" s="606" t="s">
        <v>527</v>
      </c>
    </row>
    <row r="6" spans="1:18" s="100" customFormat="1" ht="48">
      <c r="A6" s="611"/>
      <c r="B6" s="612"/>
      <c r="C6" s="598"/>
      <c r="D6" s="358" t="s">
        <v>528</v>
      </c>
      <c r="E6" s="358" t="s">
        <v>529</v>
      </c>
      <c r="F6" s="358" t="s">
        <v>530</v>
      </c>
      <c r="G6" s="358" t="s">
        <v>531</v>
      </c>
      <c r="H6" s="358" t="s">
        <v>532</v>
      </c>
      <c r="I6" s="358" t="s">
        <v>533</v>
      </c>
      <c r="J6" s="607"/>
      <c r="K6" s="358" t="s">
        <v>528</v>
      </c>
      <c r="L6" s="358" t="s">
        <v>534</v>
      </c>
      <c r="M6" s="358" t="s">
        <v>535</v>
      </c>
      <c r="N6" s="358" t="s">
        <v>536</v>
      </c>
      <c r="O6" s="358" t="s">
        <v>532</v>
      </c>
      <c r="P6" s="358" t="s">
        <v>533</v>
      </c>
      <c r="Q6" s="607"/>
      <c r="R6" s="607"/>
    </row>
    <row r="7" spans="1:18" s="100" customFormat="1" ht="12">
      <c r="A7" s="360" t="s">
        <v>537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538</v>
      </c>
      <c r="B8" s="363" t="s">
        <v>539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540</v>
      </c>
      <c r="B9" s="366" t="s">
        <v>541</v>
      </c>
      <c r="C9" s="367" t="s">
        <v>542</v>
      </c>
      <c r="D9" s="189">
        <v>372</v>
      </c>
      <c r="E9" s="189"/>
      <c r="F9" s="189"/>
      <c r="G9" s="74">
        <f>D9+E9-F9</f>
        <v>372</v>
      </c>
      <c r="H9" s="65"/>
      <c r="I9" s="65"/>
      <c r="J9" s="74">
        <f>G9+H9-I9</f>
        <v>372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543</v>
      </c>
      <c r="B10" s="366" t="s">
        <v>544</v>
      </c>
      <c r="C10" s="367" t="s">
        <v>545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546</v>
      </c>
      <c r="B11" s="366" t="s">
        <v>547</v>
      </c>
      <c r="C11" s="367" t="s">
        <v>548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549</v>
      </c>
      <c r="B12" s="366" t="s">
        <v>550</v>
      </c>
      <c r="C12" s="367" t="s">
        <v>551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552</v>
      </c>
      <c r="B13" s="366" t="s">
        <v>553</v>
      </c>
      <c r="C13" s="367" t="s">
        <v>554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555</v>
      </c>
      <c r="B14" s="366" t="s">
        <v>556</v>
      </c>
      <c r="C14" s="367" t="s">
        <v>557</v>
      </c>
      <c r="D14" s="189">
        <v>82</v>
      </c>
      <c r="E14" s="189"/>
      <c r="F14" s="189"/>
      <c r="G14" s="74">
        <f t="shared" si="2"/>
        <v>82</v>
      </c>
      <c r="H14" s="65"/>
      <c r="I14" s="65"/>
      <c r="J14" s="74">
        <f t="shared" si="3"/>
        <v>82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82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558</v>
      </c>
      <c r="B16" s="193" t="s">
        <v>559</v>
      </c>
      <c r="C16" s="367" t="s">
        <v>560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561</v>
      </c>
      <c r="C17" s="369" t="s">
        <v>562</v>
      </c>
      <c r="D17" s="194">
        <f>SUM(D9:D16)</f>
        <v>454</v>
      </c>
      <c r="E17" s="194">
        <f>SUM(E9:E16)</f>
        <v>0</v>
      </c>
      <c r="F17" s="194">
        <f>SUM(F9:F16)</f>
        <v>0</v>
      </c>
      <c r="G17" s="74">
        <f t="shared" si="2"/>
        <v>454</v>
      </c>
      <c r="H17" s="75">
        <f>SUM(H9:H16)</f>
        <v>0</v>
      </c>
      <c r="I17" s="75">
        <f>SUM(I9:I16)</f>
        <v>0</v>
      </c>
      <c r="J17" s="74">
        <f t="shared" si="3"/>
        <v>454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454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563</v>
      </c>
      <c r="B18" s="371" t="s">
        <v>564</v>
      </c>
      <c r="C18" s="369" t="s">
        <v>565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566</v>
      </c>
      <c r="B19" s="371" t="s">
        <v>567</v>
      </c>
      <c r="C19" s="369" t="s">
        <v>568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569</v>
      </c>
      <c r="B20" s="363" t="s">
        <v>570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540</v>
      </c>
      <c r="B21" s="366" t="s">
        <v>571</v>
      </c>
      <c r="C21" s="367" t="s">
        <v>572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543</v>
      </c>
      <c r="B22" s="366" t="s">
        <v>573</v>
      </c>
      <c r="C22" s="367" t="s">
        <v>574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546</v>
      </c>
      <c r="B23" s="374" t="s">
        <v>575</v>
      </c>
      <c r="C23" s="367" t="s">
        <v>576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549</v>
      </c>
      <c r="B24" s="375" t="s">
        <v>559</v>
      </c>
      <c r="C24" s="367" t="s">
        <v>577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579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580</v>
      </c>
      <c r="B26" s="377" t="s">
        <v>581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540</v>
      </c>
      <c r="B27" s="379" t="s">
        <v>847</v>
      </c>
      <c r="C27" s="380" t="s">
        <v>582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583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584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585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586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543</v>
      </c>
      <c r="B32" s="379" t="s">
        <v>587</v>
      </c>
      <c r="C32" s="367" t="s">
        <v>588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589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590</v>
      </c>
      <c r="C34" s="367" t="s">
        <v>591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592</v>
      </c>
      <c r="C35" s="367" t="s">
        <v>593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594</v>
      </c>
      <c r="C36" s="367" t="s">
        <v>595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546</v>
      </c>
      <c r="B37" s="381" t="s">
        <v>559</v>
      </c>
      <c r="C37" s="367" t="s">
        <v>596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598</v>
      </c>
      <c r="D38" s="194">
        <f>D27+D32+D37</f>
        <v>258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258</v>
      </c>
      <c r="H38" s="75">
        <f t="shared" si="12"/>
        <v>0</v>
      </c>
      <c r="I38" s="75">
        <f t="shared" si="12"/>
        <v>0</v>
      </c>
      <c r="J38" s="74">
        <f t="shared" si="3"/>
        <v>258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599</v>
      </c>
      <c r="B39" s="370" t="s">
        <v>600</v>
      </c>
      <c r="C39" s="369" t="s">
        <v>601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602</v>
      </c>
      <c r="C40" s="359" t="s">
        <v>603</v>
      </c>
      <c r="D40" s="438">
        <f>D17+D18+D19+D25+D38+D39</f>
        <v>712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712</v>
      </c>
      <c r="H40" s="438">
        <f t="shared" si="13"/>
        <v>0</v>
      </c>
      <c r="I40" s="438">
        <f t="shared" si="13"/>
        <v>0</v>
      </c>
      <c r="J40" s="438">
        <f t="shared" si="13"/>
        <v>712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866</v>
      </c>
      <c r="C44" s="354"/>
      <c r="D44" s="355"/>
      <c r="E44" s="355"/>
      <c r="F44" s="355"/>
      <c r="G44" s="351"/>
      <c r="H44" s="356"/>
      <c r="I44" s="356"/>
      <c r="J44" s="356"/>
      <c r="K44" s="599"/>
      <c r="L44" s="599"/>
      <c r="M44" s="599"/>
      <c r="N44" s="599"/>
      <c r="O44" s="604" t="s">
        <v>777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110" sqref="C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605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381</v>
      </c>
      <c r="B3" s="619" t="str">
        <f>'справка №1-БАЛАНС'!E3</f>
        <v>МЕН ИНВЕСТМЪНТ ГРУП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01.07.2012-30.09.2012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461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/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/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/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/>
      <c r="D27" s="108"/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82</v>
      </c>
      <c r="D28" s="108">
        <v>0</v>
      </c>
      <c r="E28" s="120">
        <f t="shared" si="0"/>
        <v>82</v>
      </c>
      <c r="F28" s="106"/>
    </row>
    <row r="29" spans="1:6" ht="12">
      <c r="A29" s="396" t="s">
        <v>646</v>
      </c>
      <c r="B29" s="397" t="s">
        <v>647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/>
      <c r="D30" s="108"/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/>
      <c r="D31" s="108"/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/>
      <c r="D32" s="108"/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/>
      <c r="D36" s="108"/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/>
      <c r="D37" s="108"/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/>
      <c r="D39" s="108"/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/>
      <c r="D40" s="108"/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/>
      <c r="D41" s="108"/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/>
      <c r="D42" s="108"/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82</v>
      </c>
      <c r="D43" s="104">
        <f>D24+D28+D29+D31+D30+D32+D33+D38</f>
        <v>0</v>
      </c>
      <c r="E43" s="118">
        <f>E24+E28+E29+E31+E30+E32+E33+E38</f>
        <v>82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128</v>
      </c>
      <c r="D44" s="103">
        <f>D43+D21+D19+D9</f>
        <v>0</v>
      </c>
      <c r="E44" s="118">
        <f>E43+E21+E19+E9</f>
        <v>128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461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/>
      <c r="D53" s="108"/>
      <c r="E53" s="119">
        <f>C53-D53</f>
        <v>0</v>
      </c>
      <c r="F53" s="108"/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/>
      <c r="D57" s="108"/>
      <c r="E57" s="119">
        <f t="shared" si="1"/>
        <v>0</v>
      </c>
      <c r="F57" s="108"/>
    </row>
    <row r="58" spans="1:6" ht="12">
      <c r="A58" s="406" t="s">
        <v>694</v>
      </c>
      <c r="B58" s="397" t="s">
        <v>695</v>
      </c>
      <c r="C58" s="109"/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/>
      <c r="D59" s="108"/>
      <c r="E59" s="119">
        <f t="shared" si="1"/>
        <v>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700</v>
      </c>
      <c r="C62" s="108"/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/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298</v>
      </c>
      <c r="D64" s="108"/>
      <c r="E64" s="119">
        <f t="shared" si="1"/>
        <v>298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707</v>
      </c>
      <c r="B66" s="394" t="s">
        <v>708</v>
      </c>
      <c r="C66" s="103">
        <f>C52+C56+C61+C62+C63+C64</f>
        <v>298</v>
      </c>
      <c r="D66" s="103">
        <f>D52+D56+D61+D62+D63+D64</f>
        <v>0</v>
      </c>
      <c r="E66" s="119">
        <f t="shared" si="1"/>
        <v>298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/>
      <c r="D72" s="108"/>
      <c r="E72" s="119">
        <f t="shared" si="1"/>
        <v>0</v>
      </c>
      <c r="F72" s="110"/>
    </row>
    <row r="73" spans="1:6" ht="12">
      <c r="A73" s="396" t="s">
        <v>716</v>
      </c>
      <c r="B73" s="397" t="s">
        <v>717</v>
      </c>
      <c r="C73" s="108"/>
      <c r="D73" s="108"/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/>
      <c r="D74" s="108"/>
      <c r="E74" s="119">
        <f t="shared" si="1"/>
        <v>0</v>
      </c>
      <c r="F74" s="110"/>
    </row>
    <row r="75" spans="1:16" ht="24">
      <c r="A75" s="396" t="s">
        <v>690</v>
      </c>
      <c r="B75" s="397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/>
      <c r="D76" s="108"/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/>
      <c r="D77" s="109"/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/>
      <c r="D78" s="108"/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/>
      <c r="D79" s="109"/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/>
      <c r="D81" s="108"/>
      <c r="E81" s="119">
        <f t="shared" si="1"/>
        <v>0</v>
      </c>
      <c r="F81" s="108"/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/>
      <c r="D83" s="108"/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/>
      <c r="D84" s="108"/>
      <c r="E84" s="119">
        <f t="shared" si="1"/>
        <v>0</v>
      </c>
      <c r="F84" s="108"/>
    </row>
    <row r="85" spans="1:16" ht="12">
      <c r="A85" s="396" t="s">
        <v>738</v>
      </c>
      <c r="B85" s="397" t="s">
        <v>739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742</v>
      </c>
      <c r="B87" s="397" t="s">
        <v>743</v>
      </c>
      <c r="C87" s="108"/>
      <c r="D87" s="108"/>
      <c r="E87" s="119">
        <f t="shared" si="1"/>
        <v>0</v>
      </c>
      <c r="F87" s="108"/>
    </row>
    <row r="88" spans="1:6" ht="12">
      <c r="A88" s="396" t="s">
        <v>744</v>
      </c>
      <c r="B88" s="397" t="s">
        <v>745</v>
      </c>
      <c r="C88" s="108"/>
      <c r="D88" s="108"/>
      <c r="E88" s="119">
        <f t="shared" si="1"/>
        <v>0</v>
      </c>
      <c r="F88" s="108"/>
    </row>
    <row r="89" spans="1:6" ht="12">
      <c r="A89" s="396" t="s">
        <v>746</v>
      </c>
      <c r="B89" s="397" t="s">
        <v>747</v>
      </c>
      <c r="C89" s="108"/>
      <c r="D89" s="108"/>
      <c r="E89" s="119">
        <f t="shared" si="1"/>
        <v>0</v>
      </c>
      <c r="F89" s="108"/>
    </row>
    <row r="90" spans="1:16" ht="12">
      <c r="A90" s="396" t="s">
        <v>748</v>
      </c>
      <c r="B90" s="397" t="s">
        <v>749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/>
      <c r="D91" s="108"/>
      <c r="E91" s="119">
        <f t="shared" si="1"/>
        <v>0</v>
      </c>
      <c r="F91" s="108"/>
    </row>
    <row r="92" spans="1:6" ht="12">
      <c r="A92" s="396" t="s">
        <v>658</v>
      </c>
      <c r="B92" s="397" t="s">
        <v>752</v>
      </c>
      <c r="C92" s="108"/>
      <c r="D92" s="108"/>
      <c r="E92" s="119">
        <f t="shared" si="1"/>
        <v>0</v>
      </c>
      <c r="F92" s="108"/>
    </row>
    <row r="93" spans="1:6" ht="12">
      <c r="A93" s="396" t="s">
        <v>662</v>
      </c>
      <c r="B93" s="397" t="s">
        <v>753</v>
      </c>
      <c r="C93" s="108"/>
      <c r="D93" s="108"/>
      <c r="E93" s="119">
        <f t="shared" si="1"/>
        <v>0</v>
      </c>
      <c r="F93" s="108"/>
    </row>
    <row r="94" spans="1:6" ht="12">
      <c r="A94" s="396" t="s">
        <v>754</v>
      </c>
      <c r="B94" s="397" t="s">
        <v>755</v>
      </c>
      <c r="C94" s="108"/>
      <c r="D94" s="108"/>
      <c r="E94" s="119">
        <f t="shared" si="1"/>
        <v>0</v>
      </c>
      <c r="F94" s="108"/>
    </row>
    <row r="95" spans="1:6" ht="12">
      <c r="A95" s="396" t="s">
        <v>756</v>
      </c>
      <c r="B95" s="397" t="s">
        <v>757</v>
      </c>
      <c r="C95" s="108"/>
      <c r="D95" s="108"/>
      <c r="E95" s="119">
        <f t="shared" si="1"/>
        <v>0</v>
      </c>
      <c r="F95" s="110"/>
    </row>
    <row r="96" spans="1:16" ht="12">
      <c r="A96" s="398" t="s">
        <v>758</v>
      </c>
      <c r="B96" s="407" t="s">
        <v>759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320</v>
      </c>
      <c r="D97" s="104">
        <f>D96+D68+D66</f>
        <v>0</v>
      </c>
      <c r="E97" s="104">
        <f>E96+E68+E66</f>
        <v>320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461</v>
      </c>
      <c r="B100" s="395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776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864</v>
      </c>
      <c r="B109" s="614"/>
      <c r="C109" s="614"/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777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B37" sqref="B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381</v>
      </c>
      <c r="B4" s="621" t="str">
        <f>'справка №1-БАЛАНС'!E3</f>
        <v>МЕН ИНВЕСТМЪНТ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4</v>
      </c>
      <c r="B5" s="622" t="str">
        <f>'справка №1-БАЛАНС'!E5</f>
        <v>01.07.2012-30.09.2012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561</v>
      </c>
      <c r="B17" s="92" t="s">
        <v>798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864</v>
      </c>
      <c r="B30" s="624"/>
      <c r="C30" s="624"/>
      <c r="D30" s="459"/>
      <c r="E30" s="623"/>
      <c r="F30" s="623"/>
      <c r="G30" s="623"/>
      <c r="H30" s="420" t="s">
        <v>777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7">
      <selection activeCell="E152" sqref="E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8" t="str">
        <f>'справка №1-БАЛАНС'!E3</f>
        <v>МЕН ИНВЕСТМЪНТ ГРУП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817</v>
      </c>
      <c r="B6" s="629" t="str">
        <f>'справка №1-БАЛАНС'!E5</f>
        <v>01.07.2012-30.09.2012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546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549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561</v>
      </c>
      <c r="B27" s="39" t="s">
        <v>827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540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543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546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549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578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540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543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546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549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597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540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543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546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549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546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549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561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540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543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546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549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578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540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543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546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549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597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859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543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546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549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864</v>
      </c>
      <c r="B151" s="453"/>
      <c r="C151" s="630"/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neli</cp:lastModifiedBy>
  <cp:lastPrinted>2011-05-02T14:17:28Z</cp:lastPrinted>
  <dcterms:created xsi:type="dcterms:W3CDTF">2000-06-29T12:02:40Z</dcterms:created>
  <dcterms:modified xsi:type="dcterms:W3CDTF">2012-11-01T07:40:15Z</dcterms:modified>
  <cp:category/>
  <cp:version/>
  <cp:contentType/>
  <cp:contentStatus/>
</cp:coreProperties>
</file>