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<sst xmlns="http://schemas.openxmlformats.org/spreadsheetml/2006/main" count="4322" uniqueCount="1004">
  <si>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</si>
  <si>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</si>
  <si>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</si>
  <si>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</si>
  <si>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</si>
  <si>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</si>
  <si>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</si>
  <si>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</si>
  <si>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</si>
  <si>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</si>
  <si>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</si>
  <si>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</si>
  <si>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</si>
  <si>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</si>
  <si>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</si>
  <si>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</si>
  <si>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</si>
  <si>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</si>
  <si>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</si>
  <si>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</si>
  <si>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</si>
  <si>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</si>
  <si>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</si>
  <si>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</si>
  <si>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</si>
  <si>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</si>
  <si>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</si>
  <si>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</si>
  <si>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</si>
  <si>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</si>
  <si>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</si>
  <si>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</si>
  <si>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</si>
  <si>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</si>
  <si>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</si>
  <si>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</si>
  <si>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</si>
  <si>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</si>
  <si>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</si>
  <si>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</si>
  <si>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</si>
  <si>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</si>
  <si>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</si>
  <si>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</si>
  <si>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</si>
  <si>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</si>
  <si>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</si>
  <si>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</si>
  <si>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</si>
  <si>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</si>
  <si>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</si>
  <si>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</si>
  <si>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</si>
  <si>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</si>
  <si>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</si>
  <si>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</si>
  <si>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</si>
  <si>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</si>
  <si>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</si>
  <si>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</si>
  <si>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</si>
  <si>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</si>
  <si>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</si>
  <si>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</si>
  <si>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</si>
  <si>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</si>
  <si>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</si>
  <si>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</si>
  <si>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</si>
  <si>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</si>
  <si>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</si>
  <si>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</si>
  <si>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</si>
  <si>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</si>
  <si>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</si>
  <si>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</si>
  <si>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</si>
  <si>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</si>
  <si>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</si>
  <si>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</si>
  <si>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</si>
  <si>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</si>
  <si>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</si>
  <si>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</si>
  <si>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</si>
  <si>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</si>
  <si>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</si>
  <si>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</si>
  <si>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</si>
  <si>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</si>
  <si>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</si>
  <si>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</si>
  <si>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</si>
  <si>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</si>
  <si>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</si>
  <si>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</si>
  <si>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</si>
  <si>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</si>
  <si>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</si>
  <si>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</si>
  <si>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</si>
  <si>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</si>
  <si>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</si>
  <si>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</si>
  <si>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</si>
  <si>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</si>
  <si>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</si>
  <si>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</si>
  <si>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</si>
  <si>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</si>
  <si>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</si>
  <si>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</si>
  <si>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</si>
  <si>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</si>
  <si>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</si>
  <si>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</si>
  <si>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</si>
  <si>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</si>
  <si>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</si>
  <si>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</si>
  <si>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</si>
  <si>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</si>
  <si>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</si>
  <si>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</si>
  <si>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</si>
  <si>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</si>
  <si>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</si>
  <si>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</si>
  <si>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</si>
  <si>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</si>
  <si>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</si>
  <si>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</si>
  <si>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</si>
  <si>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</si>
  <si>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</si>
  <si>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</si>
  <si>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</si>
  <si>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</si>
  <si>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</si>
  <si>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</si>
  <si>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</si>
  <si>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</si>
  <si>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</si>
  <si>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</si>
  <si>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</si>
  <si>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</si>
  <si>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</si>
  <si>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</si>
  <si>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</si>
  <si>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</si>
  <si>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</si>
  <si>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</si>
  <si>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</si>
  <si>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</si>
  <si>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</si>
  <si>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</si>
  <si>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</si>
  <si>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</si>
  <si>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</si>
  <si>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</si>
  <si>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</si>
  <si>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</si>
  <si>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</si>
  <si>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</si>
  <si>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</si>
  <si>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</si>
  <si>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</si>
  <si>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</si>
  <si>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</si>
  <si>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</si>
  <si>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</si>
  <si>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</si>
  <si>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</si>
  <si>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</si>
  <si>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</si>
  <si>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</si>
  <si>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</si>
  <si>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</si>
  <si>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</si>
  <si>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</si>
  <si>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</si>
  <si>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</si>
  <si>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</si>
  <si>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</si>
  <si>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</si>
  <si>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</si>
  <si>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</si>
  <si>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</si>
  <si>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</si>
  <si>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</si>
  <si>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</si>
  <si>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</si>
  <si>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</si>
  <si>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</si>
  <si>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</si>
  <si>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</si>
  <si>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</si>
  <si>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</si>
  <si>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</si>
  <si>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</si>
  <si>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</si>
  <si>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</si>
  <si>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</si>
  <si>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</si>
  <si>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</si>
  <si>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</si>
  <si>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</si>
  <si>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</si>
  <si>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</si>
  <si>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</si>
  <si>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</si>
  <si>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</si>
  <si>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</si>
  <si>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</si>
  <si>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</si>
  <si>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</si>
  <si>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</si>
  <si>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</si>
  <si>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</si>
  <si>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</si>
  <si>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</si>
  <si>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</si>
  <si>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</si>
  <si>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</si>
  <si>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</si>
  <si>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</si>
  <si>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</si>
  <si>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</si>
  <si>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</si>
  <si>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</si>
  <si>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</si>
  <si>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</si>
  <si>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</si>
  <si>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</si>
  <si>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</si>
  <si>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</si>
  <si>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</si>
  <si>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</si>
  <si>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</si>
  <si>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</si>
  <si>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</si>
  <si>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</si>
  <si>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</si>
  <si>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</si>
  <si>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</si>
  <si>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</si>
  <si>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</si>
  <si>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</si>
  <si>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</si>
  <si>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</si>
  <si>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</si>
  <si>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</si>
  <si>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</si>
  <si>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</si>
  <si>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</si>
  <si>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</si>
  <si>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</si>
  <si>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</si>
  <si>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</si>
  <si>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</si>
  <si>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</si>
  <si>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</si>
  <si>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</si>
  <si>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</si>
  <si>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</si>
  <si>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</si>
  <si>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</si>
  <si>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</si>
  <si>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</si>
  <si>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</si>
  <si>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</si>
  <si>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</si>
  <si>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</si>
  <si>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</si>
  <si>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</si>
  <si>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</si>
  <si>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</si>
  <si>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</si>
  <si>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</si>
  <si>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</si>
  <si>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</si>
  <si>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</si>
  <si>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</si>
  <si>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</si>
  <si>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</si>
  <si>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</si>
  <si>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</si>
  <si>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</si>
  <si>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</si>
  <si>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</si>
  <si>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</si>
  <si>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</si>
  <si>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</si>
  <si>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</si>
  <si>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</si>
  <si>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</si>
  <si>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</si>
  <si>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</si>
  <si>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</si>
  <si>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</si>
  <si>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</si>
  <si>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</si>
  <si>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</si>
  <si>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</si>
  <si>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</si>
  <si>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</si>
  <si>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</si>
  <si>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</si>
  <si>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</si>
  <si>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</si>
  <si>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</si>
  <si>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</si>
  <si>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</si>
  <si>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</si>
  <si>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</si>
  <si>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</si>
  <si>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</si>
  <si>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</si>
  <si>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</si>
  <si>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</si>
  <si>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</si>
  <si>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</si>
  <si>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</si>
  <si>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</si>
  <si>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</si>
  <si>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</si>
  <si>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</si>
  <si>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</si>
  <si>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</si>
  <si>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</si>
  <si>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</si>
  <si>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</si>
  <si>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</si>
  <si>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</si>
  <si>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</si>
  <si>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</si>
  <si>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</si>
  <si>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</si>
  <si>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</si>
  <si>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</si>
  <si>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</si>
  <si>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</si>
  <si>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</si>
  <si>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</si>
  <si>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</si>
  <si>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</si>
  <si>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</si>
  <si>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</si>
  <si>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</si>
  <si>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</si>
  <si>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</si>
  <si>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</si>
  <si>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</si>
  <si>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</si>
  <si>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</si>
  <si>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</si>
  <si>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</si>
  <si>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</si>
  <si>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</si>
  <si>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</si>
  <si>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</si>
  <si>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</si>
  <si>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</si>
  <si>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</si>
  <si>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</si>
  <si>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</si>
  <si>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</si>
  <si>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</si>
  <si>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</si>
  <si>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</si>
  <si>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</si>
  <si>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</si>
  <si>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</si>
  <si>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</si>
  <si>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</si>
  <si>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</si>
  <si>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</si>
  <si>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</si>
  <si>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</si>
  <si>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</si>
  <si>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</si>
  <si>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</si>
  <si>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</si>
  <si>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</si>
  <si>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</si>
  <si>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</si>
  <si>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</si>
  <si>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</si>
  <si>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</si>
  <si>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</si>
  <si>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</si>
  <si>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</si>
  <si>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</si>
  <si>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</si>
  <si>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</si>
  <si>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</si>
  <si>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</si>
  <si>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</si>
  <si>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</si>
  <si>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</si>
  <si>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</si>
  <si>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</si>
  <si>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</si>
  <si>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</si>
  <si>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</si>
  <si>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</si>
  <si>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</si>
  <si>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</si>
  <si>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</si>
  <si>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</si>
  <si>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</si>
  <si>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</si>
  <si>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</si>
  <si>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</si>
  <si>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</si>
  <si>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</si>
  <si>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</si>
  <si>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</si>
  <si>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</si>
  <si>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</si>
  <si>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</si>
  <si>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</si>
  <si>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</si>
  <si>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</si>
  <si>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</si>
  <si>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</si>
  <si>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</si>
  <si>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</si>
  <si>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</si>
  <si>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</si>
  <si>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</si>
  <si>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</si>
  <si>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</si>
  <si>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</si>
  <si>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</si>
  <si>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</si>
  <si>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</si>
  <si>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</si>
  <si>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</si>
  <si>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</si>
  <si>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</si>
  <si>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</si>
  <si>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</si>
  <si>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</si>
  <si>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</si>
  <si>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</si>
  <si>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</si>
  <si>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</si>
  <si>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</si>
  <si>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</si>
  <si>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</si>
  <si>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</si>
  <si>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</si>
  <si>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</si>
  <si>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</si>
  <si>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</si>
  <si>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</si>
  <si>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</si>
  <si>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</si>
  <si>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</si>
  <si>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</si>
  <si>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</si>
  <si>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</si>
  <si>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</si>
  <si>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</si>
  <si>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</si>
  <si>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</si>
  <si>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</si>
  <si>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</si>
  <si>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</si>
  <si>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</si>
  <si>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</si>
  <si>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</si>
  <si>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</si>
  <si>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</si>
  <si>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</si>
  <si>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</si>
  <si>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</si>
  <si>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</si>
  <si>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</si>
  <si>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</si>
  <si>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</si>
  <si>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</si>
  <si>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</si>
  <si>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</si>
  <si>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</si>
  <si>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</si>
  <si>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</si>
  <si>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</si>
  <si>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</si>
  <si>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</si>
  <si>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</si>
  <si>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</si>
  <si>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</si>
  <si>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</si>
  <si>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</si>
  <si>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</si>
  <si>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</si>
  <si>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</si>
  <si>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</si>
  <si>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</si>
  <si>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</si>
  <si>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</si>
  <si>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</si>
  <si>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</si>
  <si>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</si>
  <si>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</si>
  <si>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</si>
  <si>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</si>
  <si>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</si>
  <si>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</si>
  <si>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</si>
  <si>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</si>
  <si>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</si>
  <si>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</si>
  <si>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</si>
  <si>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</si>
  <si>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</si>
  <si>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</si>
  <si>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</si>
  <si>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</si>
  <si>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</si>
  <si>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</si>
  <si>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</si>
  <si>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</si>
  <si>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</si>
  <si>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</si>
  <si>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</si>
  <si>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</si>
  <si>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</si>
  <si>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</si>
  <si>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</si>
  <si>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</si>
  <si>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</si>
  <si>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</si>
  <si>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</si>
  <si>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</si>
  <si>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</si>
  <si>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</si>
  <si>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</si>
  <si>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</si>
  <si>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</si>
  <si>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</si>
  <si>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</si>
  <si>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</si>
  <si>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</si>
  <si>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</si>
  <si>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</si>
  <si>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</si>
  <si>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</si>
  <si>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</si>
  <si>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</si>
  <si>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</si>
  <si>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</si>
  <si>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</si>
  <si>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</si>
  <si>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</si>
  <si>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</si>
  <si>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</si>
  <si>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</si>
  <si>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</si>
  <si>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</si>
  <si>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</si>
  <si>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</si>
  <si>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</si>
  <si>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</si>
  <si>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</si>
  <si>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</si>
  <si>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</si>
  <si>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</si>
  <si>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</si>
  <si>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</si>
  <si>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</si>
  <si>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</si>
  <si>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</si>
  <si>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</si>
  <si>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</si>
  <si>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</si>
  <si>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</si>
  <si>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</si>
  <si>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</si>
  <si>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</si>
  <si>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</si>
  <si>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</si>
  <si>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</si>
  <si>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</si>
  <si>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</si>
  <si>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</si>
  <si>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</si>
  <si>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</si>
  <si>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</si>
  <si>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</si>
  <si>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</si>
  <si>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</si>
  <si>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</si>
  <si>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</si>
  <si>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</si>
  <si>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</si>
  <si>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</si>
  <si>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</si>
  <si>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</si>
  <si>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</si>
  <si>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</si>
  <si>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</si>
  <si>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</si>
  <si>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</si>
  <si>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</si>
  <si>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</si>
  <si>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</si>
  <si>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</si>
  <si>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</si>
  <si>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</si>
  <si>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</si>
  <si>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</si>
  <si>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</si>
  <si>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</si>
  <si>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</si>
  <si>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</si>
  <si>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</si>
  <si>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</si>
  <si>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</si>
  <si>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</si>
  <si>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</si>
  <si>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</si>
  <si>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</si>
  <si>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</si>
  <si>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</si>
  <si>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</si>
  <si>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</si>
  <si>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</si>
  <si>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</si>
  <si>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</si>
  <si>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</si>
  <si>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</si>
  <si>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</si>
  <si>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</si>
  <si>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</si>
  <si>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</si>
  <si>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</si>
  <si>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</si>
  <si>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</si>
  <si>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</si>
  <si>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</si>
  <si>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</si>
  <si>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</si>
  <si>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</si>
  <si>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</si>
  <si>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</si>
  <si>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</si>
  <si>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</si>
  <si>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</si>
  <si>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</si>
  <si>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</si>
  <si>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</si>
  <si>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</si>
  <si>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</si>
  <si>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</si>
  <si>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</si>
  <si>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</si>
  <si>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</si>
  <si>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</si>
  <si>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</si>
  <si>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</si>
  <si>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</si>
  <si>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</si>
  <si>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</si>
  <si>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</si>
  <si>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</si>
  <si>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</si>
  <si>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</si>
  <si>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</si>
  <si>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</si>
  <si>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</si>
  <si>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</si>
  <si>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</si>
  <si>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</si>
  <si>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</si>
  <si>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</si>
  <si>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</si>
  <si>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</si>
  <si>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</si>
  <si>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</si>
  <si>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</si>
  <si>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</si>
  <si>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</si>
  <si>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</si>
  <si>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</si>
  <si>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</si>
  <si>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</si>
  <si>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</si>
  <si>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</si>
  <si>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</si>
  <si>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</si>
  <si>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</si>
  <si>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</si>
  <si>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</si>
  <si>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</si>
  <si>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</si>
  <si>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</si>
  <si>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</si>
  <si>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</si>
  <si>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</si>
  <si>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</si>
  <si>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</si>
  <si>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</si>
  <si>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</si>
  <si>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</si>
  <si>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</si>
  <si>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</si>
  <si>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</si>
  <si>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</si>
  <si>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</si>
  <si>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</si>
  <si>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</si>
  <si>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</si>
  <si>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</si>
  <si>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</si>
  <si>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</si>
  <si>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</si>
  <si>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</si>
  <si>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</si>
  <si>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</si>
  <si>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</si>
  <si>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</si>
  <si>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</si>
  <si>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</si>
  <si>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</si>
  <si>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</si>
  <si>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</si>
  <si>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</si>
  <si>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</si>
  <si>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</si>
  <si>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</si>
  <si>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</si>
  <si>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</si>
  <si>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</si>
  <si>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</si>
  <si>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</si>
  <si>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</si>
  <si>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</si>
  <si>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</si>
  <si>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</si>
  <si>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</si>
  <si>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</si>
  <si>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</si>
  <si>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</si>
  <si>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</si>
  <si>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</si>
  <si>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</si>
  <si>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</si>
  <si>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</si>
  <si>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</si>
  <si>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</si>
  <si>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</si>
  <si>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</si>
  <si>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</si>
  <si>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</si>
  <si>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</si>
  <si>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</si>
  <si>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</si>
  <si>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</si>
  <si>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</si>
  <si>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</si>
  <si>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</si>
  <si>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</si>
  <si>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</si>
  <si>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</si>
  <si>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</si>
  <si>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</si>
  <si>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</si>
  <si>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</si>
  <si>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</si>
  <si>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</si>
  <si>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</si>
  <si>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</si>
  <si>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</si>
  <si>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</si>
  <si>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</si>
  <si>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</si>
  <si>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</si>
  <si>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</si>
  <si>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</si>
  <si>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</si>
  <si>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</si>
  <si>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</si>
  <si>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</si>
  <si>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</si>
  <si>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</si>
  <si>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</si>
  <si>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</si>
  <si>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</si>
  <si>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</si>
  <si>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</si>
  <si>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</si>
  <si>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</si>
  <si>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</si>
  <si>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</si>
  <si>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</si>
  <si>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</si>
  <si>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</si>
  <si>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</si>
  <si>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</si>
  <si>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</si>
  <si>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</si>
  <si>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</si>
  <si>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</si>
  <si>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</si>
  <si>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</si>
  <si>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</si>
  <si>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</si>
  <si>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</si>
  <si>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</si>
  <si>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</si>
  <si>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</si>
  <si>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</si>
  <si>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</si>
  <si>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</si>
  <si>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</si>
  <si>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</si>
  <si>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</si>
  <si>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</si>
  <si>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</si>
  <si>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</si>
  <si>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</si>
  <si>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</si>
  <si>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</si>
  <si>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</si>
  <si>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</si>
  <si>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</si>
  <si>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</si>
  <si>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</si>
  <si>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</si>
  <si>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</si>
  <si>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</si>
  <si>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</si>
  <si>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</si>
  <si>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</si>
  <si>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</si>
  <si>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</si>
  <si>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</si>
  <si>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</si>
  <si>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</si>
  <si>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</si>
  <si>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</si>
  <si>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</si>
  <si>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</si>
  <si>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</si>
  <si>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</si>
  <si>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</si>
  <si>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</si>
  <si>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</si>
  <si>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</si>
  <si>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</si>
  <si>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</si>
  <si>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</si>
  <si>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</si>
  <si>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</si>
  <si>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</si>
  <si>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</si>
  <si>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</si>
  <si>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</si>
  <si>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</si>
  <si>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</si>
  <si>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</si>
  <si>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</si>
  <si>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</si>
  <si>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</si>
  <si>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</si>
  <si>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</si>
  <si>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</si>
  <si>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</si>
  <si>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</si>
  <si>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</si>
  <si>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</si>
  <si>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</si>
  <si>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</si>
  <si>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</si>
  <si>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</si>
  <si>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</si>
  <si>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</si>
  <si>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</si>
  <si>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</si>
  <si>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</si>
  <si>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</si>
  <si>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</si>
  <si>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</si>
  <si>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</si>
  <si>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</si>
  <si>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</si>
  <si>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</si>
  <si>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</si>
  <si>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</si>
  <si>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</si>
  <si>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</si>
  <si>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</si>
  <si>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</si>
  <si>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</si>
  <si>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</si>
  <si>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</si>
  <si>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</si>
  <si>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</si>
  <si>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</si>
  <si>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</si>
  <si>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</si>
  <si>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</si>
  <si>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</si>
  <si>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</si>
  <si>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</si>
  <si>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</si>
  <si>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</si>
  <si>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</si>
  <si>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</si>
  <si>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</si>
  <si>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</si>
  <si>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</si>
  <si>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</si>
  <si>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</si>
  <si>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</si>
  <si>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</si>
  <si>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</si>
  <si>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</si>
  <si>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</si>
  <si>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</si>
  <si>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</si>
  <si>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</si>
  <si>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</si>
  <si>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</si>
  <si>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</si>
  <si>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</si>
  <si>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</si>
  <si>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</si>
  <si>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</si>
  <si>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</si>
  <si>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</si>
  <si>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</si>
  <si>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</si>
  <si>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</si>
  <si>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</si>
  <si>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</si>
  <si>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</si>
  <si>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</si>
  <si>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</si>
  <si>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</si>
  <si>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</si>
  <si>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</si>
  <si>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</si>
  <si>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</si>
  <si>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</si>
  <si>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</si>
  <si>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</si>
  <si>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</si>
  <si>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</si>
  <si>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</si>
  <si>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</si>
  <si>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</si>
  <si>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</si>
  <si>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</si>
  <si>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</si>
  <si>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</si>
  <si>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</si>
  <si>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</si>
  <si>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</si>
  <si>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</si>
  <si>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</si>
  <si>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</si>
  <si>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</si>
  <si>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</si>
  <si>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</si>
  <si>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</si>
  <si>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</si>
  <si>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</si>
  <si>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</si>
  <si>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</si>
  <si>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</si>
  <si>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</si>
  <si>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</si>
  <si>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</si>
  <si>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</si>
  <si>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</si>
  <si>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</si>
  <si>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</si>
  <si>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</si>
  <si>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</si>
  <si>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</si>
  <si>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</si>
  <si>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</si>
  <si>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</si>
  <si>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</si>
  <si>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</si>
  <si>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01.01.2021 г.</t>
  </si>
  <si>
    <t>31.12.2021 г.</t>
  </si>
  <si>
    <t>20.01.2022 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</si>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</sst>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31.12.2021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20.01.2022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990</v>
      </c>
    </row>
    <row r="11" spans="1:2" ht="15.75">
      <c r="A11" s="7" t="s">
        <v>975</v>
      </c>
      <c r="B11" s="578" t="s">
        <v>991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992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1000</v>
      </c>
    </row>
    <row r="25" spans="1:2" ht="15.75">
      <c r="A25" s="7" t="s">
        <v>921</v>
      </c>
      <c r="B25" s="690" t="s">
        <v>1001</v>
      </c>
    </row>
    <row r="26" spans="1:2" ht="15.75">
      <c r="A26" s="10" t="s">
        <v>968</v>
      </c>
      <c r="B26" s="579" t="s">
        <v>1002</v>
      </c>
    </row>
    <row r="27" spans="1:2" ht="15.75">
      <c r="A27" s="10" t="s">
        <v>969</v>
      </c>
      <c r="B27" s="579" t="s">
        <v>1003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55189</v>
      </c>
      <c r="D6" s="674">
        <f aca="true" t="shared" si="0" ref="D6:D15">C6-E6</f>
        <v>0</v>
      </c>
      <c r="E6" s="673">
        <f>'1-Баланс'!G95</f>
        <v>55189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14083</v>
      </c>
      <c r="D7" s="674">
        <f t="shared" si="0"/>
        <v>13433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3161</v>
      </c>
      <c r="D8" s="674">
        <f t="shared" si="0"/>
        <v>0</v>
      </c>
      <c r="E8" s="673">
        <f>ABS('2-Отчет за доходите'!C44)-ABS('2-Отчет за доходите'!G44)</f>
        <v>3161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10</v>
      </c>
      <c r="D9" s="674">
        <f t="shared" si="0"/>
        <v>0</v>
      </c>
      <c r="E9" s="673">
        <f>'3-Отчет за паричния поток'!C45</f>
        <v>10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4305</v>
      </c>
      <c r="D10" s="674">
        <f t="shared" si="0"/>
        <v>0</v>
      </c>
      <c r="E10" s="673">
        <f>'3-Отчет за паричния поток'!C46</f>
        <v>4305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14083</v>
      </c>
      <c r="D11" s="674">
        <f t="shared" si="0"/>
        <v>0</v>
      </c>
      <c r="E11" s="673">
        <f>'4-Отчет за собствения капитал'!L34</f>
        <v>14083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0.13842785198160718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0.2244550166867855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0.0768987495742714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0.05727590643062929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1.1606689031208701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0.5596519941424757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0.5596519941424757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0.18541648720820053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0.18541648720820053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0.5530126901094643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0.4137599884034862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0.5595070532670232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2.91883831569978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0.7448223377847034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4507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0.32003124334303773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0.1973724545653602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9.120479254493011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31.12.2021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31.12.2021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31.12.2021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31.12.2021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31.12.2021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31.12.2021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31.12.2021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31.12.2021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31.12.2021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31.12.2021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41292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31.12.2021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31.12.2021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31.12.2021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31.12.2021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31.12.2021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31.12.2021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31.12.2021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31.12.2021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31.12.2021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31.12.2021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31.12.2021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31.12.2021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31.12.2021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31.12.2021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31.12.2021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31.12.2021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31.12.2021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31.12.2021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31.12.2021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31.12.2021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31.12.2021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31.12.2021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31.12.2021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31.12.2021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31.12.2021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31.12.2021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31.12.2021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31.12.2021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31.12.2021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42195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31.12.2021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31.12.2021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31.12.2021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31.12.2021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31.12.2021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31.12.2021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31.12.2021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31.12.2021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31.12.2021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8686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31.12.2021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31.12.2021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31.12.2021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31.12.2021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31.12.2021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31.12.2021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31.12.2021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8689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31.12.2021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31.12.2021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31.12.2021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31.12.2021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31.12.2021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31.12.2021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31.12.2021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31.12.2021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31.12.2021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4305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31.12.2021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31.12.2021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31.12.2021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4305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31.12.2021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31.12.2021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12994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31.12.2021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55189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31.12.2021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31.12.2021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31.12.2021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31.12.2021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31.12.2021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31.12.2021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31.12.2021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31.12.2021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31.12.2021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31.12.2021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31.12.2021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31.12.2021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31.12.2021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31.12.2021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31.12.2021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9428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31.12.2021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9428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31.12.2021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31.12.2021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31.12.2021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3161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31.12.2021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31.12.2021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12589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31.12.2021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14083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31.12.2021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31.12.2021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31.12.2021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13976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31.12.2021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31.12.2021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31.12.2021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3912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31.12.2021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31.12.2021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17888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31.12.2021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31.12.2021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31.12.2021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31.12.2021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31.12.2021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17888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31.12.2021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15913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31.12.2021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2011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31.12.2021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5094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31.12.2021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31.12.2021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31.12.2021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225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31.12.2021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412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31.12.2021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31.12.2021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31.12.2021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4457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31.12.2021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200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31.12.2021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31.12.2021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23218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31.12.2021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31.12.2021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31.12.2021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31.12.2021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23218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31.12.2021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55189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31.12.2021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31.12.2021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321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31.12.2021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31.12.2021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31.12.2021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31.12.2021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16832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31.12.2021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31.12.2021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1050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31.12.2021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636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31.12.2021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31.12.2021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18227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31.12.2021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1346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31.12.2021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31.12.2021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31.12.2021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99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31.12.2021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1447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31.12.2021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19674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31.12.2021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3161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31.12.2021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31.12.2021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31.12.2021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19674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31.12.2021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3161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31.12.2021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31.12.2021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31.12.2021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31.12.2021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31.12.2021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3161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31.12.2021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31.12.2021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3161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31.12.2021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22835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31.12.2021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31.12.2021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31.12.2021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1084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31.12.2021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21751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31.12.2021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22835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31.12.2021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31.12.2021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31.12.2021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31.12.2021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31.12.2021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31.12.2021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31.12.2021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31.12.2021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31.12.2021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22835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31.12.2021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31.12.2021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31.12.2021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31.12.2021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22835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31.12.2021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31.12.2021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31.12.2021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31.12.2021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31.12.2021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22835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31.12.2021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1351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31.12.2021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-176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31.12.2021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31.12.2021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31.12.2021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-272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31.12.2021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31.12.2021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31.12.2021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31.12.2021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31.12.2021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-255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31.12.2021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624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31.12.2021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31.12.2021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18201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31.12.2021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31.12.2021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31.12.2021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31.12.2021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31.12.2021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31.12.2021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31.12.2021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31.12.2021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-4900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31.12.2021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13301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31.12.2021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31.12.2021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31.12.2021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7430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31.12.2021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-15370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31.12.2021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31.12.2021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-1433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31.12.2021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-158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31.12.2021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-99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31.12.2021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-9630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31.12.2021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4295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31.12.2021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31.12.2021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4305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31.12.2021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4305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31.12.2021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31.12.2021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31.12.2021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31.12.2021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31.12.2021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31.12.2021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31.12.2021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31.12.2021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31.12.2021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31.12.2021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31.12.2021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31.12.2021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31.12.2021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31.12.2021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31.12.2021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31.12.2021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31.12.2021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31.12.2021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31.12.2021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31.12.2021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31.12.2021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31.12.2021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31.12.2021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31.12.2021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31.12.2021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31.12.2021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31.12.2021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31.12.2021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31.12.2021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31.12.2021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31.12.2021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31.12.2021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31.12.2021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31.12.2021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31.12.2021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31.12.2021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31.12.2021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31.12.2021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31.12.2021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31.12.2021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31.12.2021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31.12.2021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31.12.2021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31.12.2021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31.12.2021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31.12.2021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31.12.2021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31.12.2021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31.12.2021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31.12.2021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31.12.2021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31.12.2021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31.12.2021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31.12.2021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31.12.2021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31.12.2021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-3850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31.12.2021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31.12.2021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3850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31.12.2021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31.12.2021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31.12.2021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31.12.2021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31.12.2021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31.12.2021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31.12.2021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31.12.2021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31.12.2021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31.12.2021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31.12.2021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31.12.2021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31.12.2021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31.12.2021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31.12.2021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31.12.2021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31.12.2021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31.12.2021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31.12.2021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31.12.2021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31.12.2021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31.12.2021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31.12.2021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31.12.2021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31.12.2021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31.12.2021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31.12.2021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31.12.2021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31.12.2021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31.12.2021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31.12.2021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31.12.2021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31.12.2021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31.12.2021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31.12.2021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31.12.2021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31.12.2021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31.12.2021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31.12.2021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31.12.2021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31.12.2021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31.12.2021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31.12.2021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31.12.2021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31.12.2021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31.12.2021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31.12.2021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31.12.2021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31.12.2021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31.12.2021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31.12.2021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31.12.2021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31.12.2021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31.12.2021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31.12.2021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31.12.2021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31.12.2021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31.12.2021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31.12.2021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31.12.2021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31.12.2021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31.12.2021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31.12.2021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31.12.2021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31.12.2021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31.12.2021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31.12.2021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31.12.2021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31.12.2021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31.12.2021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31.12.2021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31.12.2021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31.12.2021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31.12.2021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31.12.2021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31.12.2021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5578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31.12.2021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31.12.2021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31.12.2021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31.12.2021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5578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31.12.2021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3161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31.12.2021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31.12.2021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31.12.2021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31.12.2021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31.12.2021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3850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31.12.2021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3850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31.12.2021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31.12.2021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31.12.2021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31.12.2021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31.12.2021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31.12.2021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31.12.2021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12589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31.12.2021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31.12.2021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31.12.2021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12589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31.12.2021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31.12.2021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31.12.2021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31.12.2021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31.12.2021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31.12.2021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31.12.2021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31.12.2021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31.12.2021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31.12.2021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31.12.2021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31.12.2021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31.12.2021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31.12.2021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31.12.2021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31.12.2021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31.12.2021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31.12.2021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31.12.2021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31.12.2021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31.12.2021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31.12.2021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31.12.2021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31.12.2021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31.12.2021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31.12.2021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31.12.2021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31.12.2021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31.12.2021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31.12.2021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31.12.2021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31.12.2021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31.12.2021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31.12.2021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31.12.2021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31.12.2021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31.12.2021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31.12.2021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31.12.2021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31.12.2021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31.12.2021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31.12.2021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31.12.2021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31.12.2021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31.12.2021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10922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31.12.2021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31.12.2021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31.12.2021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31.12.2021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10922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31.12.2021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3161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31.12.2021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31.12.2021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31.12.2021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31.12.2021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31.12.2021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31.12.2021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3850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31.12.2021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3850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31.12.2021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31.12.2021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31.12.2021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31.12.2021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31.12.2021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31.12.2021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14083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31.12.2021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31.12.2021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31.12.2021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14083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31.12.2021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31.12.2021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31.12.2021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31.12.2021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31.12.2021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31.12.2021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31.12.2021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31.12.2021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31.12.2021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31.12.2021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31.12.2021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31.12.2021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31.12.2021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31.12.2021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31.12.2021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31.12.2021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31.12.2021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31.12.2021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31.12.2021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31.12.2021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31.12.2021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31.12.2021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31.12.2021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31.12.2021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31.12.2021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31.12.2021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31.12.2021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31.12.2021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31.12.2021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31.12.2021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31.12.2021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31.12.2021 г.</v>
      </c>
      <c r="D470" s="105" t="s">
        <v>547</v>
      </c>
      <c r="E470" s="496">
        <v>1</v>
      </c>
      <c r="F470" s="105" t="s">
        <v>546</v>
      </c>
      <c r="H470" s="105">
        <f>'Справка 6'!D20</f>
        <v>41928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31.12.2021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31.12.2021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31.12.2021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31.12.2021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31.12.2021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31.12.2021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31.12.2021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31.12.2021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31.12.2021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31.12.2021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31.12.2021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31.12.2021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31.12.2021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31.12.2021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31.12.2021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31.12.2021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31.12.2021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31.12.2021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31.12.2021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31.12.2021 г.</v>
      </c>
      <c r="D490" s="105" t="s">
        <v>583</v>
      </c>
      <c r="E490" s="496">
        <v>1</v>
      </c>
      <c r="F490" s="105" t="s">
        <v>582</v>
      </c>
      <c r="H490" s="105">
        <f>'Справка 6'!D43</f>
        <v>41928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31.12.2021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31.12.2021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31.12.2021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31.12.2021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31.12.2021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31.12.2021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31.12.2021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31.12.2021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31.12.2021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31.12.2021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31.12.2021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31.12.2021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31.12.2021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31.12.2021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31.12.2021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31.12.2021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31.12.2021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31.12.2021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31.12.2021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31.12.2021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31.12.2021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31.12.2021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31.12.2021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31.12.2021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31.12.2021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31.12.2021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31.12.2021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31.12.2021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31.12.2021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31.12.2021 г.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31.12.2021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31.12.2021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31.12.2021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31.12.2021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31.12.2021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31.12.2021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31.12.2021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31.12.2021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31.12.2021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31.12.2021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31.12.2021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31.12.2021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31.12.2021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31.12.2021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31.12.2021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31.12.2021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31.12.2021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31.12.2021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31.12.2021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31.12.2021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31.12.2021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31.12.2021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31.12.2021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31.12.2021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31.12.2021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31.12.2021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31.12.2021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31.12.2021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31.12.2021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31.12.2021 г.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31.12.2021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31.12.2021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31.12.2021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31.12.2021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31.12.2021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31.12.2021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31.12.2021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31.12.2021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31.12.2021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31.12.2021 г.</v>
      </c>
      <c r="D560" s="105" t="s">
        <v>547</v>
      </c>
      <c r="E560" s="496">
        <v>4</v>
      </c>
      <c r="F560" s="105" t="s">
        <v>546</v>
      </c>
      <c r="H560" s="105">
        <f>'Справка 6'!G20</f>
        <v>41928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31.12.2021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31.12.2021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31.12.2021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31.12.2021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31.12.2021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31.12.2021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31.12.2021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31.12.2021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31.12.2021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31.12.2021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31.12.2021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31.12.2021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31.12.2021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31.12.2021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31.12.2021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31.12.2021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31.12.2021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31.12.2021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31.12.2021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31.12.2021 г.</v>
      </c>
      <c r="D580" s="105" t="s">
        <v>583</v>
      </c>
      <c r="E580" s="496">
        <v>4</v>
      </c>
      <c r="F580" s="105" t="s">
        <v>582</v>
      </c>
      <c r="H580" s="105">
        <f>'Справка 6'!G43</f>
        <v>41928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31.12.2021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31.12.2021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31.12.2021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31.12.2021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31.12.2021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31.12.2021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31.12.2021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31.12.2021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31.12.2021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31.12.2021 г.</v>
      </c>
      <c r="D590" s="105" t="s">
        <v>547</v>
      </c>
      <c r="E590" s="496">
        <v>5</v>
      </c>
      <c r="F590" s="105" t="s">
        <v>546</v>
      </c>
      <c r="H590" s="105">
        <f>'Справка 6'!H20</f>
        <v>51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31.12.2021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31.12.2021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31.12.2021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31.12.2021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31.12.2021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31.12.2021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31.12.2021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31.12.2021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31.12.2021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31.12.2021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31.12.2021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31.12.2021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31.12.2021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31.12.2021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31.12.2021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31.12.2021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31.12.2021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31.12.2021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31.12.2021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31.12.2021 г.</v>
      </c>
      <c r="D610" s="105" t="s">
        <v>583</v>
      </c>
      <c r="E610" s="496">
        <v>5</v>
      </c>
      <c r="F610" s="105" t="s">
        <v>582</v>
      </c>
      <c r="H610" s="105">
        <f>'Справка 6'!H43</f>
        <v>51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31.12.2021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31.12.2021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31.12.2021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31.12.2021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31.12.2021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31.12.2021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31.12.2021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31.12.2021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31.12.2021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31.12.2021 г.</v>
      </c>
      <c r="D620" s="105" t="s">
        <v>547</v>
      </c>
      <c r="E620" s="496">
        <v>6</v>
      </c>
      <c r="F620" s="105" t="s">
        <v>546</v>
      </c>
      <c r="H620" s="105">
        <f>'Справка 6'!I20</f>
        <v>687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31.12.2021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31.12.2021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31.12.2021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31.12.2021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31.12.2021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31.12.2021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31.12.2021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31.12.2021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31.12.2021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31.12.2021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31.12.2021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31.12.2021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31.12.2021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31.12.2021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31.12.2021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31.12.2021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31.12.2021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31.12.2021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31.12.2021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31.12.2021 г.</v>
      </c>
      <c r="D640" s="105" t="s">
        <v>583</v>
      </c>
      <c r="E640" s="496">
        <v>6</v>
      </c>
      <c r="F640" s="105" t="s">
        <v>582</v>
      </c>
      <c r="H640" s="105">
        <f>'Справка 6'!I43</f>
        <v>687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31.12.2021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31.12.2021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31.12.2021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31.12.2021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31.12.2021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31.12.2021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31.12.2021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31.12.2021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31.12.2021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31.12.2021 г.</v>
      </c>
      <c r="D650" s="105" t="s">
        <v>547</v>
      </c>
      <c r="E650" s="496">
        <v>7</v>
      </c>
      <c r="F650" s="105" t="s">
        <v>546</v>
      </c>
      <c r="H650" s="105">
        <f>'Справка 6'!J20</f>
        <v>41292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31.12.2021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31.12.2021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31.12.2021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31.12.2021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31.12.2021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31.12.2021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31.12.2021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31.12.2021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31.12.2021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31.12.2021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31.12.2021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31.12.2021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31.12.2021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31.12.2021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31.12.2021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31.12.2021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31.12.2021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31.12.2021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31.12.2021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31.12.2021 г.</v>
      </c>
      <c r="D670" s="105" t="s">
        <v>583</v>
      </c>
      <c r="E670" s="496">
        <v>7</v>
      </c>
      <c r="F670" s="105" t="s">
        <v>582</v>
      </c>
      <c r="H670" s="105">
        <f>'Справка 6'!J43</f>
        <v>41292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31.12.2021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31.12.2021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31.12.2021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31.12.2021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31.12.2021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31.12.2021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31.12.2021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31.12.2021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31.12.2021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31.12.2021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31.12.2021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31.12.2021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31.12.2021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31.12.2021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31.12.2021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31.12.2021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31.12.2021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31.12.2021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31.12.2021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31.12.2021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31.12.2021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31.12.2021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31.12.2021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31.12.2021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31.12.2021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31.12.2021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31.12.2021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31.12.2021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31.12.2021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31.12.2021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31.12.2021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31.12.2021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31.12.2021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31.12.2021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31.12.2021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31.12.2021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31.12.2021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31.12.2021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31.12.2021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31.12.2021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31.12.2021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31.12.2021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31.12.2021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31.12.2021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31.12.2021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31.12.2021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31.12.2021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31.12.2021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31.12.2021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31.12.2021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31.12.2021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31.12.2021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31.12.2021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31.12.2021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31.12.2021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31.12.2021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31.12.2021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31.12.2021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31.12.2021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31.12.2021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31.12.2021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31.12.2021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31.12.2021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31.12.2021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31.12.2021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31.12.2021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31.12.2021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31.12.2021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31.12.2021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31.12.2021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31.12.2021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31.12.2021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31.12.2021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31.12.2021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31.12.2021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31.12.2021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31.12.2021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31.12.2021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31.12.2021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31.12.2021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31.12.2021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31.12.2021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31.12.2021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31.12.2021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31.12.2021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31.12.2021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31.12.2021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31.12.2021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31.12.2021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31.12.2021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31.12.2021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31.12.2021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31.12.2021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31.12.2021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31.12.2021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31.12.2021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31.12.2021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31.12.2021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31.12.2021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31.12.2021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31.12.2021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31.12.2021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31.12.2021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31.12.2021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31.12.2021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31.12.2021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31.12.2021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31.12.2021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31.12.2021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31.12.2021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31.12.2021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31.12.2021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31.12.2021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31.12.2021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31.12.2021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31.12.2021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31.12.2021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31.12.2021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31.12.2021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31.12.2021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31.12.2021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31.12.2021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31.12.2021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31.12.2021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31.12.2021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31.12.2021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31.12.2021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31.12.2021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31.12.2021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31.12.2021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31.12.2021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31.12.2021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31.12.2021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31.12.2021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31.12.2021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31.12.2021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31.12.2021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31.12.2021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31.12.2021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31.12.2021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31.12.2021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31.12.2021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31.12.2021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31.12.2021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31.12.2021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31.12.2021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31.12.2021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31.12.2021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31.12.2021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31.12.2021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31.12.2021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31.12.2021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31.12.2021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31.12.2021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31.12.2021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31.12.2021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31.12.2021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31.12.2021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31.12.2021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31.12.2021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31.12.2021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31.12.2021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31.12.2021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31.12.2021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31.12.2021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31.12.2021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31.12.2021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31.12.2021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31.12.2021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31.12.2021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31.12.2021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31.12.2021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31.12.2021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31.12.2021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31.12.2021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31.12.2021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31.12.2021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31.12.2021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31.12.2021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31.12.2021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31.12.2021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31.12.2021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31.12.2021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31.12.2021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31.12.2021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31.12.2021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31.12.2021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31.12.2021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31.12.2021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31.12.2021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31.12.2021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31.12.2021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31.12.2021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31.12.2021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31.12.2021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31.12.2021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31.12.2021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31.12.2021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31.12.2021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31.12.2021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31.12.2021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31.12.2021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31.12.2021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31.12.2021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31.12.2021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31.12.2021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31.12.2021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31.12.2021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31.12.2021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31.12.2021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31.12.2021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31.12.2021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31.12.2021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31.12.2021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31.12.2021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31.12.2021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31.12.2021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31.12.2021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31.12.2021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31.12.2021 г.</v>
      </c>
      <c r="D890" s="105" t="s">
        <v>547</v>
      </c>
      <c r="E890" s="496">
        <v>15</v>
      </c>
      <c r="F890" s="105" t="s">
        <v>546</v>
      </c>
      <c r="H890" s="105">
        <f>'Справка 6'!R20</f>
        <v>41292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31.12.2021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31.12.2021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31.12.2021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31.12.2021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31.12.2021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31.12.2021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31.12.2021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31.12.2021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31.12.2021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31.12.2021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31.12.2021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31.12.2021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31.12.2021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31.12.2021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31.12.2021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31.12.2021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31.12.2021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31.12.2021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31.12.2021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31.12.2021 г.</v>
      </c>
      <c r="D910" s="105" t="s">
        <v>583</v>
      </c>
      <c r="E910" s="496">
        <v>15</v>
      </c>
      <c r="F910" s="105" t="s">
        <v>582</v>
      </c>
      <c r="H910" s="105">
        <f>'Справка 6'!R43</f>
        <v>41292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31.12.2021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31.12.2021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31.12.2021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31.12.2021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31.12.2021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31.12.2021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31.12.2021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31.12.2021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31.12.2021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31.12.2021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31.12.2021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31.12.2021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31.12.2021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31.12.2021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31.12.2021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31.12.2021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8686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31.12.2021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31.12.2021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31.12.2021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31.12.2021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31.12.2021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31.12.2021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31.12.2021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31.12.2021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31.12.2021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31.12.2021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31.12.2021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31.12.2021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31.12.2021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31.12.2021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31.12.2021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8689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31.12.2021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9592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31.12.2021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31.12.2021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31.12.2021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31.12.2021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31.12.2021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31.12.2021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31.12.2021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31.12.2021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31.12.2021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31.12.2021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31.12.2021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31.12.2021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31.12.2021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31.12.2021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31.12.2021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31.12.2021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8686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31.12.2021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31.12.2021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31.12.2021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31.12.2021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31.12.2021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31.12.2021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31.12.2021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31.12.2021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31.12.2021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31.12.2021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31.12.2021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31.12.2021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31.12.2021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31.12.2021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31.12.2021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8689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31.12.2021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8689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31.12.2021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31.12.2021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31.12.2021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31.12.2021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31.12.2021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31.12.2021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31.12.2021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31.12.2021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31.12.2021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31.12.2021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31.12.2021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31.12.2021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31.12.2021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31.12.2021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31.12.2021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31.12.2021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31.12.2021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31.12.2021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31.12.2021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31.12.2021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31.12.2021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31.12.2021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31.12.2021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31.12.2021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31.12.2021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31.12.2021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31.12.2021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31.12.2021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31.12.2021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31.12.2021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31.12.2021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31.12.2021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31.12.2021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31.12.2021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31.12.2021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31.12.2021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31.12.2021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13976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31.12.2021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13976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31.12.2021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31.12.2021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31.12.2021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31.12.2021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31.12.2021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31.12.2021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3912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31.12.2021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31.12.2021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31.12.2021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17888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31.12.2021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31.12.2021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31.12.2021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31.12.2021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31.12.2021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31.12.2021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15913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31.12.2021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15913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31.12.2021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31.12.2021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31.12.2021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31.12.2021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2011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31.12.2021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31.12.2021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2011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31.12.2021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31.12.2021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31.12.2021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5094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31.12.2021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31.12.2021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225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31.12.2021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412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31.12.2021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31.12.2021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4457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31.12.2021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31.12.2021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4300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31.12.2021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157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31.12.2021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31.12.2021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200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31.12.2021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23218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31.12.2021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41106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31.12.2021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31.12.2021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31.12.2021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31.12.2021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31.12.2021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31.12.2021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31.12.2021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31.12.2021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31.12.2021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31.12.2021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31.12.2021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31.12.2021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31.12.2021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31.12.2021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31.12.2021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31.12.2021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31.12.2021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31.12.2021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31.12.2021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31.12.2021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31.12.2021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15913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31.12.2021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15913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31.12.2021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31.12.2021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31.12.2021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31.12.2021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2011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31.12.2021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31.12.2021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2011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31.12.2021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31.12.2021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31.12.2021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5094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31.12.2021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31.12.2021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225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31.12.2021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412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31.12.2021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31.12.2021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4457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31.12.2021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31.12.2021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4300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31.12.2021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157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31.12.2021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31.12.2021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200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31.12.2021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23218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31.12.2021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23218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31.12.2021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31.12.2021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31.12.2021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31.12.2021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31.12.2021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13976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31.12.2021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13976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31.12.2021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31.12.2021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31.12.2021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31.12.2021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31.12.2021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31.12.2021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3912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31.12.2021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31.12.2021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31.12.2021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17888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31.12.2021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31.12.2021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31.12.2021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31.12.2021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31.12.2021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31.12.2021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31.12.2021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31.12.2021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31.12.2021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31.12.2021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31.12.2021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31.12.2021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31.12.2021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31.12.2021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31.12.2021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31.12.2021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31.12.2021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31.12.2021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31.12.2021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31.12.2021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31.12.2021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31.12.2021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31.12.2021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31.12.2021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31.12.2021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31.12.2021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31.12.2021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31.12.2021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17888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31.12.2021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31.12.2021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31.12.2021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31.12.2021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31.12.2021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31.12.2021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31.12.2021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31.12.2021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31.12.2021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31.12.2021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31.12.2021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31.12.2021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31.12.2021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31.12.2021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31.12.2021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31.12.2021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31.12.2021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31.12.2021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31.12.2021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31.12.2021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31.12.2021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31.12.2021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31.12.2021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31.12.2021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31.12.2021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31.12.2021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31.12.2021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31.12.2021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31.12.2021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31.12.2021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31.12.2021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31.12.2021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31.12.2021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31.12.2021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31.12.2021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31.12.2021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31.12.2021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31.12.2021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31.12.2021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31.12.2021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31.12.2021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31.12.2021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31.12.2021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31.12.2021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31.12.2021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31.12.2021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31.12.2021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31.12.2021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31.12.2021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31.12.2021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31.12.2021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31.12.2021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31.12.2021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31.12.2021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31.12.2021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31.12.2021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31.12.2021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31.12.2021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31.12.2021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31.12.2021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31.12.2021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31.12.2021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31.12.2021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31.12.2021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31.12.2021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31.12.2021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31.12.2021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31.12.2021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31.12.2021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31.12.2021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31.12.2021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31.12.2021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31.12.2021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31.12.2021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31.12.2021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31.12.2021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31.12.2021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31.12.2021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31.12.2021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31.12.2021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31.12.2021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31.12.2021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31.12.2021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31.12.2021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31.12.2021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31.12.2021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31.12.2021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31.12.2021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31.12.2021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31.12.2021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31.12.2021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31.12.2021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31.12.2021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31.12.2021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31.12.2021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31.12.2021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31.12.2021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31.12.2021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31.12.2021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31.12.2021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31.12.2021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31.12.2021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31.12.2021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31.12.2021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31.12.2021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31.12.2021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31.12.2021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31.12.2021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31.12.2021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31.12.2021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31.12.2021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31.12.2021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31.12.2021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31.12.2021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31.12.2021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31.12.2021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31.12.2021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31.12.2021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31.12.2021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31.12.2021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31.12.2021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31.12.2021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31.12.2021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31.12.2021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31.12.2021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31.12.2021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31.12.2021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31.12.2021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31.12.2021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31.12.2021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31.12.2021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31.12.2021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31.12.2021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31.12.2021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31.12.2021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31.12.2021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31.12.2021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31.12.2021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31.12.2021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31.12.2021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31.12.2021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31.12.2021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31.12.2021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31.12.2021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31.12.2021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31.12.2021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31.12.2021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31.12.2021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31.12.2021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31.12.2021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31.12.2021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31.12.2021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31.12.2021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31.12.2021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31.12.2021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31.12.2021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31.12.2021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31.12.2021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31.12.2021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31.12.2021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31.12.2021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31.12.2021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31.12.2021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31.12.2021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31.12.2021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31.12.2021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31.12.2021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31.12.2021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31.12.2021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31.12.2021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31.12.2021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31.12.2021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31.12.2021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31.12.2021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31.12.2021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31.12.2021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31.12.2021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31.12.2021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31.12.2021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31.12.2021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31.12.2021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31.12.2021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31.12.2021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31.12.2021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31.12.2021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31.12.2021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31.12.2021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31.12.2021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31.12.2021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31.12.2021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31.12.2021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31.12.2021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31.12.2021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31.12.2021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31.12.2021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31.12.2021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31.12.2021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46" sqref="G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41292</v>
      </c>
      <c r="D21" s="477">
        <v>41928</v>
      </c>
      <c r="E21" s="89" t="s">
        <v>58</v>
      </c>
      <c r="F21" s="93" t="s">
        <v>59</v>
      </c>
      <c r="G21" s="197"/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9428</v>
      </c>
      <c r="H28" s="596">
        <f>SUM(H29:H31)</f>
        <v>5209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9428</v>
      </c>
      <c r="H29" s="197">
        <v>5209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3161</v>
      </c>
      <c r="H32" s="197">
        <v>369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12589</v>
      </c>
      <c r="H34" s="598">
        <f>H28+H32+H33</f>
        <v>5578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14083</v>
      </c>
      <c r="H37" s="600">
        <f>H26+H18+H34</f>
        <v>10922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13976</v>
      </c>
      <c r="H45" s="197">
        <v>23543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3912</v>
      </c>
      <c r="H48" s="197">
        <v>5868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17888</v>
      </c>
      <c r="H50" s="596">
        <f>SUM(H44:H49)</f>
        <v>29411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42195</v>
      </c>
      <c r="D56" s="602">
        <f>D20+D21+D22+D28+D33+D46+D52+D54+D55</f>
        <v>42831</v>
      </c>
      <c r="E56" s="100" t="s">
        <v>850</v>
      </c>
      <c r="F56" s="99" t="s">
        <v>172</v>
      </c>
      <c r="G56" s="599">
        <f>G50+G52+G53+G54+G55</f>
        <v>17888</v>
      </c>
      <c r="H56" s="600">
        <f>H50+H52+H53+H54+H55</f>
        <v>29411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15913</v>
      </c>
      <c r="H59" s="197">
        <f>12314+18</f>
        <v>12332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1956+55</f>
        <v>2011</v>
      </c>
      <c r="H60" s="197">
        <f>1956+143</f>
        <v>2099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5094</v>
      </c>
      <c r="H61" s="596">
        <f>SUM(H62:H68)</f>
        <v>4947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225</v>
      </c>
      <c r="H64" s="196">
        <v>1028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412</v>
      </c>
      <c r="H65" s="196">
        <v>3674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157+4300</f>
        <v>4457</v>
      </c>
      <c r="H68" s="196">
        <v>87</v>
      </c>
    </row>
    <row r="69" spans="1:8" ht="15.75">
      <c r="A69" s="89" t="s">
        <v>210</v>
      </c>
      <c r="B69" s="91" t="s">
        <v>211</v>
      </c>
      <c r="C69" s="197">
        <v>8686</v>
      </c>
      <c r="D69" s="196">
        <v>1</v>
      </c>
      <c r="E69" s="201" t="s">
        <v>79</v>
      </c>
      <c r="F69" s="93" t="s">
        <v>216</v>
      </c>
      <c r="G69" s="197">
        <f>66+134</f>
        <v>200</v>
      </c>
      <c r="H69" s="196">
        <v>73</v>
      </c>
    </row>
    <row r="70" spans="1:8" ht="15.75">
      <c r="A70" s="89" t="s">
        <v>214</v>
      </c>
      <c r="B70" s="91" t="s">
        <v>215</v>
      </c>
      <c r="C70" s="197"/>
      <c r="D70" s="196">
        <v>100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23218</v>
      </c>
      <c r="H71" s="598">
        <f>H59+H60+H61+H69+H70</f>
        <v>19451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8689</v>
      </c>
      <c r="D76" s="598">
        <f>SUM(D68:D75)</f>
        <v>111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23218</v>
      </c>
      <c r="H79" s="600">
        <f>H71+H73+H75+H77</f>
        <v>19451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>
        <v>16832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16832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4305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4305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12994</v>
      </c>
      <c r="D94" s="602">
        <f>D65+D76+D85+D92+D93</f>
        <v>16953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55189</v>
      </c>
      <c r="D95" s="604">
        <f>D94+D56</f>
        <v>59784</v>
      </c>
      <c r="E95" s="229" t="s">
        <v>941</v>
      </c>
      <c r="F95" s="489" t="s">
        <v>268</v>
      </c>
      <c r="G95" s="603">
        <f>G37+G40+G56+G79</f>
        <v>55189</v>
      </c>
      <c r="H95" s="604">
        <f>H37+H40+H56+H79</f>
        <v>59784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20.01.2022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321</v>
      </c>
      <c r="D13" s="316">
        <v>273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1084</v>
      </c>
      <c r="H14" s="316">
        <v>1067</v>
      </c>
    </row>
    <row r="15" spans="1:8" ht="15.75">
      <c r="A15" s="194" t="s">
        <v>287</v>
      </c>
      <c r="B15" s="190" t="s">
        <v>288</v>
      </c>
      <c r="C15" s="316">
        <v>21</v>
      </c>
      <c r="D15" s="316">
        <v>19</v>
      </c>
      <c r="E15" s="245" t="s">
        <v>79</v>
      </c>
      <c r="F15" s="240" t="s">
        <v>289</v>
      </c>
      <c r="G15" s="316">
        <f>21514+237</f>
        <v>21751</v>
      </c>
      <c r="H15" s="316">
        <v>1785</v>
      </c>
    </row>
    <row r="16" spans="1:8" ht="15.75">
      <c r="A16" s="194" t="s">
        <v>290</v>
      </c>
      <c r="B16" s="190" t="s">
        <v>291</v>
      </c>
      <c r="C16" s="316">
        <v>3</v>
      </c>
      <c r="D16" s="316">
        <v>3</v>
      </c>
      <c r="E16" s="236" t="s">
        <v>52</v>
      </c>
      <c r="F16" s="264" t="s">
        <v>292</v>
      </c>
      <c r="G16" s="628">
        <f>SUM(G12:G15)</f>
        <v>22835</v>
      </c>
      <c r="H16" s="629">
        <f>SUM(H12:H15)</f>
        <v>2852</v>
      </c>
    </row>
    <row r="17" spans="1:8" ht="31.5">
      <c r="A17" s="194" t="s">
        <v>293</v>
      </c>
      <c r="B17" s="190" t="s">
        <v>294</v>
      </c>
      <c r="C17" s="316">
        <v>16832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343+71+636</f>
        <v>1050</v>
      </c>
      <c r="D19" s="316">
        <v>392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636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18227</v>
      </c>
      <c r="D22" s="629">
        <f>SUM(D12:D18)+D19</f>
        <v>687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1346</v>
      </c>
      <c r="D25" s="316">
        <v>1722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99</v>
      </c>
      <c r="D28" s="316">
        <v>74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1447</v>
      </c>
      <c r="D29" s="629">
        <f>SUM(D25:D28)</f>
        <v>1796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19674</v>
      </c>
      <c r="D31" s="635">
        <f>D29+D22</f>
        <v>2483</v>
      </c>
      <c r="E31" s="251" t="s">
        <v>824</v>
      </c>
      <c r="F31" s="266" t="s">
        <v>331</v>
      </c>
      <c r="G31" s="253">
        <f>G16+G18+G27</f>
        <v>22835</v>
      </c>
      <c r="H31" s="254">
        <f>H16+H18+H27</f>
        <v>2852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3161</v>
      </c>
      <c r="D33" s="244">
        <f>IF((H31-D31)&gt;0,H31-D31,0)</f>
        <v>369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19674</v>
      </c>
      <c r="D36" s="637">
        <f>D31-D34+D35</f>
        <v>2483</v>
      </c>
      <c r="E36" s="262" t="s">
        <v>346</v>
      </c>
      <c r="F36" s="256" t="s">
        <v>347</v>
      </c>
      <c r="G36" s="267">
        <f>G35-G34+G31</f>
        <v>22835</v>
      </c>
      <c r="H36" s="268">
        <f>H35-H34+H31</f>
        <v>2852</v>
      </c>
    </row>
    <row r="37" spans="1:8" ht="15.75">
      <c r="A37" s="261" t="s">
        <v>348</v>
      </c>
      <c r="B37" s="231" t="s">
        <v>349</v>
      </c>
      <c r="C37" s="634">
        <f>IF((G36-C36)&gt;0,G36-C36,0)</f>
        <v>3161</v>
      </c>
      <c r="D37" s="635">
        <f>IF((H36-D36)&gt;0,H36-D36,0)</f>
        <v>369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3161</v>
      </c>
      <c r="D42" s="244">
        <f>+IF((H36-D36-D38)&gt;0,H36-D36-D38,0)</f>
        <v>369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3161</v>
      </c>
      <c r="D44" s="268">
        <f>IF(H42=0,IF(D42-D43&gt;0,D42-D43+H43,0),IF(H42-H43&lt;0,H43-H42+D42,0))</f>
        <v>369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22835</v>
      </c>
      <c r="D45" s="631">
        <f>D36+D38+D42</f>
        <v>2852</v>
      </c>
      <c r="E45" s="270" t="s">
        <v>373</v>
      </c>
      <c r="F45" s="272" t="s">
        <v>374</v>
      </c>
      <c r="G45" s="630">
        <f>G42+G36</f>
        <v>22835</v>
      </c>
      <c r="H45" s="631">
        <f>H42+H36</f>
        <v>2852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20.01.2022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0">
      <selection activeCell="C23" sqref="C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1351</v>
      </c>
      <c r="D11" s="197">
        <v>1326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-176</v>
      </c>
      <c r="D12" s="197">
        <v>-258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</v>
      </c>
      <c r="D14" s="197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-272</v>
      </c>
      <c r="D15" s="197">
        <f>2542-143</f>
        <v>2399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1-256</f>
        <v>-255</v>
      </c>
      <c r="D20" s="197">
        <f>651-429</f>
        <v>222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624</v>
      </c>
      <c r="D21" s="659">
        <f>SUM(D11:D20)</f>
        <v>3666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-2664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18201</v>
      </c>
      <c r="D24" s="197">
        <v>2712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-4900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13301</v>
      </c>
      <c r="D33" s="659">
        <f>SUM(D23:D32)</f>
        <v>48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7430</v>
      </c>
      <c r="D37" s="197">
        <v>5540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-15370</v>
      </c>
      <c r="D38" s="197">
        <f>-7066-94</f>
        <v>-7160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-1433</v>
      </c>
      <c r="D40" s="197">
        <v>-2029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-158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-99</v>
      </c>
      <c r="D42" s="197">
        <v>-74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-9630</v>
      </c>
      <c r="D43" s="661">
        <f>SUM(D35:D42)</f>
        <v>-3723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4295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4305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4305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20.01.2022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6" sqref="E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5578</v>
      </c>
      <c r="J13" s="584">
        <f>'1-Баланс'!H30+'1-Баланс'!H33</f>
        <v>0</v>
      </c>
      <c r="K13" s="585"/>
      <c r="L13" s="584">
        <f>SUM(C13:K13)</f>
        <v>10922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5578</v>
      </c>
      <c r="J17" s="653">
        <f t="shared" si="2"/>
        <v>0</v>
      </c>
      <c r="K17" s="653">
        <f t="shared" si="2"/>
        <v>0</v>
      </c>
      <c r="L17" s="584">
        <f t="shared" si="1"/>
        <v>10922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3161</v>
      </c>
      <c r="J18" s="584">
        <f>+'1-Баланс'!G33</f>
        <v>0</v>
      </c>
      <c r="K18" s="585"/>
      <c r="L18" s="584">
        <f t="shared" si="1"/>
        <v>3161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-3850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3850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3850</v>
      </c>
      <c r="J24" s="316"/>
      <c r="K24" s="316"/>
      <c r="L24" s="584">
        <f t="shared" si="1"/>
        <v>3850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>
        <v>3850</v>
      </c>
      <c r="F25" s="316"/>
      <c r="G25" s="316"/>
      <c r="H25" s="316"/>
      <c r="I25" s="316"/>
      <c r="J25" s="316"/>
      <c r="K25" s="316"/>
      <c r="L25" s="584">
        <f t="shared" si="1"/>
        <v>3850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12589</v>
      </c>
      <c r="J31" s="653">
        <f t="shared" si="6"/>
        <v>0</v>
      </c>
      <c r="K31" s="653">
        <f t="shared" si="6"/>
        <v>0</v>
      </c>
      <c r="L31" s="584">
        <f t="shared" si="1"/>
        <v>14083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12589</v>
      </c>
      <c r="J34" s="587">
        <f t="shared" si="7"/>
        <v>0</v>
      </c>
      <c r="K34" s="587">
        <f t="shared" si="7"/>
        <v>0</v>
      </c>
      <c r="L34" s="651">
        <f t="shared" si="1"/>
        <v>14083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20.01.2022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31.12.2021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20.01.2022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41928</v>
      </c>
      <c r="E20" s="328"/>
      <c r="F20" s="328"/>
      <c r="G20" s="329">
        <f t="shared" si="2"/>
        <v>41928</v>
      </c>
      <c r="H20" s="328">
        <v>51</v>
      </c>
      <c r="I20" s="328">
        <v>687</v>
      </c>
      <c r="J20" s="329">
        <f t="shared" si="3"/>
        <v>41292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41292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41928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41928</v>
      </c>
      <c r="H43" s="349">
        <f t="shared" si="11"/>
        <v>51</v>
      </c>
      <c r="I43" s="349">
        <f t="shared" si="11"/>
        <v>687</v>
      </c>
      <c r="J43" s="349">
        <f t="shared" si="11"/>
        <v>41292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41292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20.01.2022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C60" sqref="C6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8686</v>
      </c>
      <c r="D30" s="368">
        <v>8686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8689</v>
      </c>
      <c r="D45" s="438">
        <f>D26+D30+D31+D33+D32+D34+D35+D40</f>
        <v>8689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9592</v>
      </c>
      <c r="D46" s="444">
        <f>D45+D23+D21+D11</f>
        <v>8689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13976</v>
      </c>
      <c r="D58" s="138">
        <f>D59+D61</f>
        <v>0</v>
      </c>
      <c r="E58" s="136">
        <f t="shared" si="1"/>
        <v>13976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13976</v>
      </c>
      <c r="D59" s="197"/>
      <c r="E59" s="136">
        <f t="shared" si="1"/>
        <v>13976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3912</v>
      </c>
      <c r="D65" s="197"/>
      <c r="E65" s="136">
        <f t="shared" si="1"/>
        <v>3912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17888</v>
      </c>
      <c r="D68" s="435">
        <f>D54+D58+D63+D64+D65+D66</f>
        <v>0</v>
      </c>
      <c r="E68" s="436">
        <f t="shared" si="1"/>
        <v>17888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15913</v>
      </c>
      <c r="D77" s="138">
        <f>D78+D80</f>
        <v>15913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15913</v>
      </c>
      <c r="D78" s="197">
        <v>15913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2011</v>
      </c>
      <c r="D82" s="138">
        <f>SUM(D83:D86)</f>
        <v>2011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2011</v>
      </c>
      <c r="D84" s="197">
        <v>2011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5094</v>
      </c>
      <c r="D87" s="134">
        <f>SUM(D88:D92)+D96</f>
        <v>5094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225</v>
      </c>
      <c r="D89" s="197">
        <v>225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412</v>
      </c>
      <c r="D90" s="197">
        <v>412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4457</v>
      </c>
      <c r="D92" s="138">
        <f>SUM(D93:D95)</f>
        <v>4457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4300</v>
      </c>
      <c r="D94" s="197">
        <v>4300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157</v>
      </c>
      <c r="D95" s="197">
        <v>157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200</v>
      </c>
      <c r="D97" s="197">
        <v>200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23218</v>
      </c>
      <c r="D98" s="433">
        <f>D87+D82+D77+D73+D97</f>
        <v>23218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41106</v>
      </c>
      <c r="D99" s="427">
        <f>D98+D70+D68</f>
        <v>23218</v>
      </c>
      <c r="E99" s="427">
        <f>E98+E70+E68</f>
        <v>17888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20.01.2022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20.01.2022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2022-01-21T13:02:35Z</dcterms:modified>
  <cp:category/>
  <cp:version/>
  <cp:contentType/>
  <cp:contentStatus/>
</cp:coreProperties>
</file>