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<sst xmlns="http://schemas.openxmlformats.org/spreadsheetml/2006/main" count="88" uniqueCount="80">
  <si>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Справка №1 ИД </t>
  </si>
  <si>
    <t xml:space="preserve"> СЧЕТОВОДЕН  БАЛАНС </t>
  </si>
  <si>
    <t>Индустриален фонд АД</t>
  </si>
  <si>
    <t>ЕИК по БУЛСТАТ: Ю121247332</t>
  </si>
  <si>
    <t>Отчетен период:</t>
  </si>
  <si>
    <t>в лева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</si>
  <si>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</si>
  <si>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</si>
  <si>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</si>
  <si>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</si>
  <si>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</si>
  <si>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</si>
  <si>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</si>
  <si>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</si>
  <si>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</si>
  <si>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</si>
  <si>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</si>
  <si>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</si>
  <si>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</si>
  <si>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</si>
  <si>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</si>
  <si>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</si>
  <si>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</si>
  <si>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</si>
  <si>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</si>
  <si>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</si>
  <si>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</si>
  <si>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1. Дълготрайни материални активи</t>
  </si>
  <si>
    <t>специални</t>
  </si>
  <si>
    <t>2. Нематериални активи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</si>
  <si>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</si>
  <si>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</si>
  <si>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</si>
  <si>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</si>
  <si>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</si>
  <si>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</si>
  <si>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</si>
  <si>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</si>
  <si>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</si>
  <si>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</si>
  <si>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</si>
  <si>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</si>
  <si>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</si>
  <si>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</si>
  <si>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1. Парични средства в каса</t>
  </si>
  <si>
    <t>I. ТЕКУЩИ ЗАДЪЛЖЕНИЯ</t>
  </si>
  <si>
    <t>2. Парични средства по безсрочни депозити</t>
  </si>
  <si>
    <t>1. Задължения към акционерите за дивиденти</t>
  </si>
  <si>
    <t>3. Парични средства по банкови депозити</t>
  </si>
  <si>
    <t>2. Задължения към финансови предприятия, в т.ч.:</t>
  </si>
  <si>
    <t>в т.ч. със срок  3 месеца до падежа</t>
  </si>
  <si>
    <t>към банки</t>
  </si>
  <si>
    <t>4.Блокирани парични средства</t>
  </si>
  <si>
    <t>3. Задължения към доставчици</t>
  </si>
  <si>
    <t>Общо за група I</t>
  </si>
  <si>
    <t>4. Задължения към персонала</t>
  </si>
  <si>
    <t>II. ТЕКУЩИ ФИНАНСОВИ АКТИВИ</t>
  </si>
  <si>
    <t>5. Данъчни задължения</t>
  </si>
  <si>
    <t xml:space="preserve">1.Държани за търгуване </t>
  </si>
  <si>
    <t>6. Задължения към осигурителни предприятия</t>
  </si>
  <si>
    <t>капиталови ценни книжа</t>
  </si>
  <si>
    <t>7. Други</t>
  </si>
  <si>
    <t>дългови ценни книжа</t>
  </si>
  <si>
    <t>деривати на ценни книжа</t>
  </si>
  <si>
    <t>2. Обявени за продажба</t>
  </si>
  <si>
    <t xml:space="preserve">3. Други </t>
  </si>
  <si>
    <t xml:space="preserve">Общо за група II </t>
  </si>
  <si>
    <t>III. НЕФИНАНСОВИ АКТИВИ</t>
  </si>
  <si>
    <t>1. Материални запаси</t>
  </si>
  <si>
    <t xml:space="preserve">2. Вземания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</si>
  <si>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</si>
  <si>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</si>
  <si>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</si>
  <si>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</si>
  <si>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</si>
  <si>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Съставител:……………………….</t>
  </si>
  <si>
    <t>Ръководител:………………………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</si>
  <si>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</t>
    </r>
  </si>
  <si>
    <t>към 29.02.2008</t>
  </si>
  <si>
    <t>Дата: 07.03.2008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</si>
</sst>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[Red]\(#,##0\)"/>
    <numFmt numFmtId="173" formatCode="#,##0.0"/>
    <numFmt numFmtId="174" formatCode="0.000"/>
    <numFmt numFmtId="175" formatCode="0.0"/>
    <numFmt numFmtId="176" formatCode="#,##0.0;[Red]\(#,##0.0\)"/>
    <numFmt numFmtId="177" formatCode="#,##0.00;[Red]\(#,##0.00\)"/>
    <numFmt numFmtId="178" formatCode="0.0%"/>
    <numFmt numFmtId="179" formatCode="#,##0.000;[Red]\(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%"/>
    <numFmt numFmtId="193" formatCode="#,##0.0000;[Red]\(#,##0.0000\)"/>
    <numFmt numFmtId="194" formatCode="0.000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11" fillId="2" borderId="1" xfId="2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79" fontId="5" fillId="0" borderId="0" xfId="0" applyNumberFormat="1" applyFont="1" applyAlignment="1">
      <alignment/>
    </xf>
    <xf numFmtId="172" fontId="10" fillId="0" borderId="1" xfId="0" applyNumberFormat="1" applyFont="1" applyBorder="1" applyAlignment="1">
      <alignment wrapText="1"/>
    </xf>
    <xf numFmtId="172" fontId="5" fillId="0" borderId="1" xfId="0" applyNumberFormat="1" applyFont="1" applyFill="1" applyBorder="1" applyAlignment="1">
      <alignment wrapText="1"/>
    </xf>
    <xf numFmtId="194" fontId="5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40">
      <selection activeCell="D47" sqref="D47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7" width="14.421875" style="1" bestFit="1" customWidth="1"/>
    <col min="8" max="16384" width="9.140625" style="1" customWidth="1"/>
  </cols>
  <sheetData>
    <row r="1" spans="5:6" ht="12.75">
      <c r="E1" s="28" t="s">
        <v>0</v>
      </c>
      <c r="F1" s="28"/>
    </row>
    <row r="3" spans="1:6" ht="15">
      <c r="A3" s="2"/>
      <c r="B3" s="3"/>
      <c r="C3" s="30" t="s">
        <v>1</v>
      </c>
      <c r="D3" s="30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" t="s">
        <v>77</v>
      </c>
      <c r="B5" s="32" t="s">
        <v>2</v>
      </c>
      <c r="C5" s="32"/>
      <c r="D5" s="2"/>
      <c r="E5" s="29" t="s">
        <v>3</v>
      </c>
      <c r="F5" s="29"/>
    </row>
    <row r="6" spans="1:6" ht="15">
      <c r="A6" s="6" t="s">
        <v>4</v>
      </c>
      <c r="B6" s="7" t="s">
        <v>78</v>
      </c>
      <c r="C6" s="8"/>
      <c r="D6" s="8"/>
      <c r="E6" s="4"/>
      <c r="F6" s="8"/>
    </row>
    <row r="7" spans="1:6" ht="15">
      <c r="A7" s="2"/>
      <c r="B7" s="2"/>
      <c r="C7" s="8"/>
      <c r="D7" s="8"/>
      <c r="E7" s="4"/>
      <c r="F7" s="8" t="s">
        <v>5</v>
      </c>
    </row>
    <row r="8" spans="1:6" ht="50.2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0" t="s">
        <v>11</v>
      </c>
    </row>
    <row r="9" spans="1:6" ht="14.25">
      <c r="A9" s="9" t="s">
        <v>12</v>
      </c>
      <c r="B9" s="9">
        <v>1</v>
      </c>
      <c r="C9" s="9">
        <v>2</v>
      </c>
      <c r="D9" s="11" t="s">
        <v>12</v>
      </c>
      <c r="E9" s="9">
        <v>1</v>
      </c>
      <c r="F9" s="9">
        <v>2</v>
      </c>
    </row>
    <row r="10" spans="1:6" ht="12.75">
      <c r="A10" s="12" t="s">
        <v>13</v>
      </c>
      <c r="B10" s="13"/>
      <c r="C10" s="13"/>
      <c r="D10" s="14" t="s">
        <v>14</v>
      </c>
      <c r="E10" s="15"/>
      <c r="F10" s="15"/>
    </row>
    <row r="11" spans="1:30" ht="12.75">
      <c r="A11" s="16" t="s">
        <v>15</v>
      </c>
      <c r="B11" s="13"/>
      <c r="C11" s="13"/>
      <c r="D11" s="16" t="s">
        <v>16</v>
      </c>
      <c r="E11" s="25">
        <v>805951</v>
      </c>
      <c r="F11" s="25">
        <v>805951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8" t="s">
        <v>17</v>
      </c>
      <c r="B12" s="13">
        <v>1807760.45</v>
      </c>
      <c r="C12" s="13">
        <v>1714269.82</v>
      </c>
      <c r="D12" s="16" t="s">
        <v>18</v>
      </c>
      <c r="E12" s="13"/>
      <c r="F12" s="1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8.5" customHeight="1">
      <c r="A13" s="18" t="s">
        <v>19</v>
      </c>
      <c r="B13" s="13"/>
      <c r="C13" s="13"/>
      <c r="D13" s="18" t="s">
        <v>20</v>
      </c>
      <c r="E13" s="13"/>
      <c r="F13" s="1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5.5">
      <c r="A14" s="18" t="s">
        <v>21</v>
      </c>
      <c r="B14" s="13">
        <v>100000</v>
      </c>
      <c r="C14" s="13"/>
      <c r="D14" s="18" t="s">
        <v>22</v>
      </c>
      <c r="E14" s="13">
        <v>512706.81</v>
      </c>
      <c r="F14" s="13">
        <v>517363.18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9" t="s">
        <v>23</v>
      </c>
      <c r="B15" s="25">
        <f>SUM(B12:B14)</f>
        <v>1907760.45</v>
      </c>
      <c r="C15" s="25">
        <f>SUM(C12:C14)</f>
        <v>1714269.82</v>
      </c>
      <c r="D15" s="18" t="s">
        <v>24</v>
      </c>
      <c r="E15" s="13">
        <f>SUM(E16:E18)</f>
        <v>1066825.03</v>
      </c>
      <c r="F15" s="13">
        <f>SUM(F16:F18)</f>
        <v>1066825.03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6" t="s">
        <v>25</v>
      </c>
      <c r="B16" s="13"/>
      <c r="C16" s="13"/>
      <c r="D16" s="18" t="s">
        <v>26</v>
      </c>
      <c r="E16" s="13">
        <v>872457.53</v>
      </c>
      <c r="F16" s="13">
        <v>872457.53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8" t="s">
        <v>27</v>
      </c>
      <c r="B17" s="13">
        <f>7727.33+43480.11+3684.52-50826.85</f>
        <v>4065.1100000000006</v>
      </c>
      <c r="C17" s="13">
        <f>7727.33+43480.11+3684.52-50506.02</f>
        <v>4385.940000000002</v>
      </c>
      <c r="D17" s="18" t="s">
        <v>28</v>
      </c>
      <c r="E17" s="13">
        <f>113772.4</f>
        <v>113772.4</v>
      </c>
      <c r="F17" s="13">
        <v>113772.4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8" t="s">
        <v>29</v>
      </c>
      <c r="B18" s="13">
        <f>2593.73+69084.61-49398.3</f>
        <v>22280.039999999994</v>
      </c>
      <c r="C18" s="13">
        <f>2593.73+69084.61-48950.06</f>
        <v>22728.28</v>
      </c>
      <c r="D18" s="18" t="s">
        <v>30</v>
      </c>
      <c r="E18" s="13">
        <v>80595.1</v>
      </c>
      <c r="F18" s="13">
        <v>80595.1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9" t="s">
        <v>31</v>
      </c>
      <c r="B19" s="25">
        <f>SUM(B17:B18)</f>
        <v>26345.149999999994</v>
      </c>
      <c r="C19" s="25">
        <f>SUM(C17:C18)</f>
        <v>27114.22</v>
      </c>
      <c r="D19" s="19" t="s">
        <v>31</v>
      </c>
      <c r="E19" s="25">
        <f>SUM(E13,E14,E15)</f>
        <v>1579531.84</v>
      </c>
      <c r="F19" s="25">
        <f>SUM(F13:F15)</f>
        <v>1584188.21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20"/>
      <c r="B20" s="13"/>
      <c r="C20" s="13"/>
      <c r="D20" s="16" t="s">
        <v>32</v>
      </c>
      <c r="E20" s="13"/>
      <c r="F20" s="1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8"/>
      <c r="B21" s="13"/>
      <c r="C21" s="13"/>
      <c r="D21" s="18" t="s">
        <v>33</v>
      </c>
      <c r="E21" s="13">
        <f>11304.53+287819.22</f>
        <v>299123.75</v>
      </c>
      <c r="F21" s="13">
        <v>11304.53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18"/>
      <c r="B22" s="13"/>
      <c r="C22" s="13"/>
      <c r="D22" s="18" t="s">
        <v>34</v>
      </c>
      <c r="E22" s="13">
        <f>11304.53+287819.22</f>
        <v>299123.75</v>
      </c>
      <c r="F22" s="13">
        <v>11304.53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18"/>
      <c r="B23" s="13"/>
      <c r="C23" s="13"/>
      <c r="D23" s="18" t="s">
        <v>35</v>
      </c>
      <c r="E23" s="13"/>
      <c r="F23" s="1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8"/>
      <c r="B24" s="13"/>
      <c r="C24" s="13"/>
      <c r="D24" s="15" t="s">
        <v>36</v>
      </c>
      <c r="E24" s="13">
        <f>7012.6+10085.49+5213.03-96.64-16599.77-3656.84-25960.19</f>
        <v>-24002.32</v>
      </c>
      <c r="F24" s="13">
        <f>0.03+33069.54+461919.94+7125.18+38921.35-1963.44-67604.15-58304.55-4.92-125339.76</f>
        <v>287819.2200000001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8"/>
      <c r="B25" s="13"/>
      <c r="C25" s="13"/>
      <c r="D25" s="19" t="s">
        <v>37</v>
      </c>
      <c r="E25" s="25">
        <f>SUM(E21,E24)</f>
        <v>275121.43</v>
      </c>
      <c r="F25" s="25">
        <f>SUM(F24,F21)</f>
        <v>299123.7500000001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9" t="s">
        <v>38</v>
      </c>
      <c r="B26" s="25">
        <f>SUM(B19,B15)</f>
        <v>1934105.5999999999</v>
      </c>
      <c r="C26" s="25">
        <f>SUM(C19,C15)</f>
        <v>1741384.04</v>
      </c>
      <c r="D26" s="21" t="s">
        <v>39</v>
      </c>
      <c r="E26" s="25">
        <f>SUM(E11,E19,E25)</f>
        <v>2660604.27</v>
      </c>
      <c r="F26" s="25">
        <f>SUM(F11,F19,F25)</f>
        <v>2689262.96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8"/>
      <c r="B27" s="13"/>
      <c r="C27" s="13"/>
      <c r="D27" s="18"/>
      <c r="E27" s="13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6" ht="12.75">
      <c r="A28" s="14" t="s">
        <v>40</v>
      </c>
      <c r="B28" s="13"/>
      <c r="C28" s="13"/>
      <c r="D28" s="14" t="s">
        <v>41</v>
      </c>
      <c r="E28" s="13"/>
      <c r="F28" s="13"/>
    </row>
    <row r="29" spans="1:6" ht="25.5">
      <c r="A29" s="22" t="s">
        <v>42</v>
      </c>
      <c r="B29" s="13"/>
      <c r="C29" s="13"/>
      <c r="D29" s="18" t="s">
        <v>43</v>
      </c>
      <c r="E29" s="13"/>
      <c r="F29" s="13"/>
    </row>
    <row r="30" spans="1:6" ht="12.75">
      <c r="A30" s="15" t="s">
        <v>44</v>
      </c>
      <c r="B30" s="13">
        <v>20142.41</v>
      </c>
      <c r="C30" s="13">
        <v>227.33</v>
      </c>
      <c r="D30" s="22" t="s">
        <v>45</v>
      </c>
      <c r="E30" s="13"/>
      <c r="F30" s="13"/>
    </row>
    <row r="31" spans="1:6" ht="25.5">
      <c r="A31" s="15" t="s">
        <v>46</v>
      </c>
      <c r="B31" s="13">
        <f>49595.74+708.75</f>
        <v>50304.49</v>
      </c>
      <c r="C31" s="13">
        <f>17873.82+744.95</f>
        <v>18618.77</v>
      </c>
      <c r="D31" s="23" t="s">
        <v>47</v>
      </c>
      <c r="E31" s="13"/>
      <c r="F31" s="13"/>
    </row>
    <row r="32" spans="1:6" ht="25.5">
      <c r="A32" s="15" t="s">
        <v>48</v>
      </c>
      <c r="B32" s="13">
        <v>659895.96</v>
      </c>
      <c r="C32" s="13">
        <v>875057.04</v>
      </c>
      <c r="D32" s="18" t="s">
        <v>49</v>
      </c>
      <c r="E32" s="13"/>
      <c r="F32" s="13"/>
    </row>
    <row r="33" spans="1:6" ht="12.75">
      <c r="A33" s="15" t="s">
        <v>50</v>
      </c>
      <c r="B33" s="13">
        <v>659895.56</v>
      </c>
      <c r="C33" s="13">
        <v>875057.04</v>
      </c>
      <c r="D33" s="18" t="s">
        <v>51</v>
      </c>
      <c r="E33" s="13"/>
      <c r="F33" s="13"/>
    </row>
    <row r="34" spans="1:6" ht="12.75">
      <c r="A34" s="15" t="s">
        <v>52</v>
      </c>
      <c r="B34" s="13"/>
      <c r="C34" s="13"/>
      <c r="D34" s="23" t="s">
        <v>53</v>
      </c>
      <c r="E34" s="13">
        <f>961.89+154.31</f>
        <v>1116.2</v>
      </c>
      <c r="F34" s="13">
        <f>840+719.55</f>
        <v>1559.55</v>
      </c>
    </row>
    <row r="35" spans="1:6" ht="12.75">
      <c r="A35" s="21" t="s">
        <v>54</v>
      </c>
      <c r="B35" s="25">
        <f>SUM(B30:B32,B34)</f>
        <v>730342.86</v>
      </c>
      <c r="C35" s="25">
        <f>SUM(C30:C32,C34)</f>
        <v>893903.14</v>
      </c>
      <c r="D35" s="23" t="s">
        <v>55</v>
      </c>
      <c r="E35" s="13">
        <f>6586.65+141.98</f>
        <v>6728.629999999999</v>
      </c>
      <c r="F35" s="13">
        <v>170.82</v>
      </c>
    </row>
    <row r="36" spans="1:6" ht="12.75">
      <c r="A36" s="22" t="s">
        <v>56</v>
      </c>
      <c r="B36" s="13"/>
      <c r="C36" s="13"/>
      <c r="D36" s="23" t="s">
        <v>57</v>
      </c>
      <c r="E36" s="13">
        <v>722.96</v>
      </c>
      <c r="F36" s="13"/>
    </row>
    <row r="37" spans="1:6" ht="25.5">
      <c r="A37" s="15" t="s">
        <v>58</v>
      </c>
      <c r="B37" s="13"/>
      <c r="C37" s="13"/>
      <c r="D37" s="23" t="s">
        <v>59</v>
      </c>
      <c r="E37" s="13">
        <f>583.52-29.1</f>
        <v>554.42</v>
      </c>
      <c r="F37" s="13"/>
    </row>
    <row r="38" spans="1:6" ht="12.75">
      <c r="A38" s="15" t="s">
        <v>60</v>
      </c>
      <c r="B38" s="13"/>
      <c r="C38" s="13"/>
      <c r="D38" s="23" t="s">
        <v>61</v>
      </c>
      <c r="E38" s="13">
        <f>29.1+1280</f>
        <v>1309.1</v>
      </c>
      <c r="F38" s="13">
        <f>35.01+346.56</f>
        <v>381.57</v>
      </c>
    </row>
    <row r="39" spans="1:6" ht="12.75">
      <c r="A39" s="15" t="s">
        <v>62</v>
      </c>
      <c r="B39" s="13"/>
      <c r="C39" s="13"/>
      <c r="D39" s="21" t="s">
        <v>54</v>
      </c>
      <c r="E39" s="25">
        <f>SUM(E31:E32,E34:E38)</f>
        <v>10431.31</v>
      </c>
      <c r="F39" s="25">
        <f>SUM(F34:F38)</f>
        <v>2111.94</v>
      </c>
    </row>
    <row r="40" spans="1:6" ht="12.75">
      <c r="A40" s="15" t="s">
        <v>63</v>
      </c>
      <c r="B40" s="13"/>
      <c r="C40" s="13"/>
      <c r="D40" s="21"/>
      <c r="E40" s="13"/>
      <c r="F40" s="13"/>
    </row>
    <row r="41" spans="1:6" ht="12.75">
      <c r="A41" s="15" t="s">
        <v>30</v>
      </c>
      <c r="B41" s="13"/>
      <c r="C41" s="13"/>
      <c r="D41" s="23"/>
      <c r="E41" s="13"/>
      <c r="F41" s="13"/>
    </row>
    <row r="42" spans="1:6" ht="12.75">
      <c r="A42" s="15" t="s">
        <v>64</v>
      </c>
      <c r="B42" s="13"/>
      <c r="C42" s="13"/>
      <c r="D42" s="23"/>
      <c r="E42" s="13"/>
      <c r="F42" s="13"/>
    </row>
    <row r="43" spans="1:6" ht="12.75">
      <c r="A43" s="15" t="s">
        <v>60</v>
      </c>
      <c r="B43" s="13"/>
      <c r="C43" s="13"/>
      <c r="D43" s="23"/>
      <c r="E43" s="13"/>
      <c r="F43" s="13"/>
    </row>
    <row r="44" spans="1:6" ht="12.75">
      <c r="A44" s="15" t="s">
        <v>62</v>
      </c>
      <c r="B44" s="13"/>
      <c r="C44" s="13"/>
      <c r="D44" s="15"/>
      <c r="E44" s="13"/>
      <c r="F44" s="13"/>
    </row>
    <row r="45" spans="1:6" ht="12.75">
      <c r="A45" s="15" t="s">
        <v>30</v>
      </c>
      <c r="B45" s="13"/>
      <c r="C45" s="13"/>
      <c r="D45" s="15"/>
      <c r="E45" s="13"/>
      <c r="F45" s="13"/>
    </row>
    <row r="46" spans="1:6" ht="12.75">
      <c r="A46" s="15" t="s">
        <v>65</v>
      </c>
      <c r="B46" s="13"/>
      <c r="C46" s="26">
        <v>48486.23</v>
      </c>
      <c r="D46" s="15"/>
      <c r="E46" s="13"/>
      <c r="F46" s="13"/>
    </row>
    <row r="47" spans="1:6" ht="12.75">
      <c r="A47" s="21" t="s">
        <v>66</v>
      </c>
      <c r="B47" s="25">
        <f>SUM(B46)</f>
        <v>0</v>
      </c>
      <c r="C47" s="25">
        <f>SUM(C37,C42,C46)</f>
        <v>48486.23</v>
      </c>
      <c r="D47" s="15"/>
      <c r="E47" s="13"/>
      <c r="F47" s="13"/>
    </row>
    <row r="48" spans="1:6" ht="12.75">
      <c r="A48" s="22" t="s">
        <v>67</v>
      </c>
      <c r="B48" s="13"/>
      <c r="C48" s="13"/>
      <c r="D48" s="18"/>
      <c r="E48" s="13"/>
      <c r="F48" s="13"/>
    </row>
    <row r="49" spans="1:6" s="17" customFormat="1" ht="12.75">
      <c r="A49" s="18" t="s">
        <v>68</v>
      </c>
      <c r="B49" s="13">
        <v>0</v>
      </c>
      <c r="C49" s="13"/>
      <c r="D49" s="18"/>
      <c r="E49" s="13"/>
      <c r="F49" s="13"/>
    </row>
    <row r="50" spans="1:6" s="17" customFormat="1" ht="12.75">
      <c r="A50" s="18" t="s">
        <v>69</v>
      </c>
      <c r="B50" s="13">
        <f>240+615+2552.26</f>
        <v>3407.26</v>
      </c>
      <c r="C50" s="26">
        <f>2.42+948.76+4160.6</f>
        <v>5111.780000000001</v>
      </c>
      <c r="D50" s="18"/>
      <c r="E50" s="13"/>
      <c r="F50" s="13"/>
    </row>
    <row r="51" spans="1:6" s="17" customFormat="1" ht="12.75">
      <c r="A51" s="19" t="s">
        <v>70</v>
      </c>
      <c r="B51" s="25">
        <f>SUM(B49:B50)</f>
        <v>3407.26</v>
      </c>
      <c r="C51" s="25">
        <f>SUM(C49:C50)</f>
        <v>5111.780000000001</v>
      </c>
      <c r="D51" s="13"/>
      <c r="E51" s="13"/>
      <c r="F51" s="13"/>
    </row>
    <row r="52" spans="1:6" s="17" customFormat="1" ht="12.75">
      <c r="A52" s="16" t="s">
        <v>71</v>
      </c>
      <c r="B52" s="13">
        <v>3179.86</v>
      </c>
      <c r="C52" s="13">
        <v>2489.71</v>
      </c>
      <c r="E52" s="13"/>
      <c r="F52" s="13"/>
    </row>
    <row r="53" spans="1:6" s="17" customFormat="1" ht="12.75">
      <c r="A53" s="19" t="s">
        <v>72</v>
      </c>
      <c r="B53" s="25">
        <f>SUM(B35,B47,B51,B52)</f>
        <v>736929.98</v>
      </c>
      <c r="C53" s="25">
        <f>SUM(C35,C47,C51,C52)</f>
        <v>949990.86</v>
      </c>
      <c r="D53" s="21" t="s">
        <v>72</v>
      </c>
      <c r="E53" s="25">
        <f>E39</f>
        <v>10431.31</v>
      </c>
      <c r="F53" s="25">
        <f>F39</f>
        <v>2111.94</v>
      </c>
    </row>
    <row r="54" spans="1:6" s="17" customFormat="1" ht="12.75">
      <c r="A54" s="18"/>
      <c r="B54" s="13"/>
      <c r="C54" s="13"/>
      <c r="D54" s="19"/>
      <c r="E54" s="13"/>
      <c r="F54" s="13"/>
    </row>
    <row r="55" spans="1:7" s="17" customFormat="1" ht="12.75">
      <c r="A55" s="19" t="s">
        <v>73</v>
      </c>
      <c r="B55" s="25">
        <f>SUM(B26,B53)</f>
        <v>2671035.58</v>
      </c>
      <c r="C55" s="25">
        <f>SUM(C26,C53)</f>
        <v>2691374.9</v>
      </c>
      <c r="D55" s="19" t="s">
        <v>74</v>
      </c>
      <c r="E55" s="25">
        <f>SUM(E26,E53)</f>
        <v>2671035.58</v>
      </c>
      <c r="F55" s="25">
        <f>SUM(F26,F53)</f>
        <v>2691374.9</v>
      </c>
      <c r="G55" s="27"/>
    </row>
    <row r="56" s="17" customFormat="1" ht="12.75"/>
    <row r="57" s="17" customFormat="1" ht="12.75"/>
    <row r="58" spans="1:5" s="17" customFormat="1" ht="12.75">
      <c r="A58" s="1" t="s">
        <v>79</v>
      </c>
      <c r="B58" s="31" t="s">
        <v>75</v>
      </c>
      <c r="C58" s="31"/>
      <c r="D58" s="31" t="s">
        <v>76</v>
      </c>
      <c r="E58" s="31"/>
    </row>
    <row r="61" ht="12.75">
      <c r="E61" s="24"/>
    </row>
  </sheetData>
  <mergeCells count="6">
    <mergeCell ref="E1:F1"/>
    <mergeCell ref="E5:F5"/>
    <mergeCell ref="C3:D3"/>
    <mergeCell ref="B58:C58"/>
    <mergeCell ref="D58:E58"/>
    <mergeCell ref="B5:C5"/>
  </mergeCells>
  <printOptions/>
  <pageMargins left="0.36" right="0.18" top="0.49" bottom="0.48" header="0.5" footer="0.5"/>
  <pageSetup fitToHeight="1" fitToWidth="1" horizontalDpi="300" verticalDpi="3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</dc:creator>
  <cp:keywords/>
  <dc:description/>
  <cp:lastModifiedBy>PC-8</cp:lastModifiedBy>
  <cp:lastPrinted>2007-02-10T17:36:59Z</cp:lastPrinted>
  <dcterms:created xsi:type="dcterms:W3CDTF">2006-02-06T15:41:02Z</dcterms:created>
  <dcterms:modified xsi:type="dcterms:W3CDTF">2008-03-07T15:27:16Z</dcterms:modified>
  <cp:category/>
  <cp:version/>
  <cp:contentType/>
  <cp:contentStatus/>
</cp:coreProperties>
</file>