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<sst xmlns="http://schemas.openxmlformats.org/spreadsheetml/2006/main" count="4304" uniqueCount="1003">
  <si>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</si>
  <si>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</si>
  <si>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</si>
  <si>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</si>
  <si>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</si>
  <si>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</si>
  <si>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</si>
  <si>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</si>
  <si>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</si>
  <si>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</si>
  <si>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</si>
  <si>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</si>
  <si>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</si>
  <si>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</si>
  <si>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</si>
  <si>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</si>
  <si>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</si>
  <si>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</si>
  <si>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</si>
  <si>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</si>
  <si>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</si>
  <si>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</si>
  <si>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</si>
  <si>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</si>
  <si>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</si>
  <si>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</si>
  <si>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</si>
  <si>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</si>
  <si>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</si>
  <si>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</si>
  <si>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</si>
  <si>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</si>
  <si>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</si>
  <si>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</si>
  <si>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</si>
  <si>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</si>
  <si>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</si>
  <si>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</si>
  <si>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</si>
  <si>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</si>
  <si>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</si>
  <si>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</si>
  <si>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</si>
  <si>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</si>
  <si>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</si>
  <si>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</si>
  <si>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</si>
  <si>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</si>
  <si>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</si>
  <si>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</si>
  <si>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</si>
  <si>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</si>
  <si>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</si>
  <si>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</si>
  <si>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</si>
  <si>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</si>
  <si>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</si>
  <si>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</si>
  <si>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</si>
  <si>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</si>
  <si>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</si>
  <si>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</si>
  <si>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</si>
  <si>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</si>
  <si>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</si>
  <si>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</si>
  <si>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</si>
  <si>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</si>
  <si>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</si>
  <si>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</si>
  <si>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</si>
  <si>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</si>
  <si>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</si>
  <si>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</si>
  <si>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</si>
  <si>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</si>
  <si>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</si>
  <si>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</si>
  <si>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</si>
  <si>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</si>
  <si>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</si>
  <si>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</si>
  <si>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</si>
  <si>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</si>
  <si>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</si>
  <si>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</si>
  <si>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</si>
  <si>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</si>
  <si>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</si>
  <si>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</si>
  <si>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</si>
  <si>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</si>
  <si>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</si>
  <si>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</si>
  <si>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</si>
  <si>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</si>
  <si>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</si>
  <si>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</si>
  <si>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</si>
  <si>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</si>
  <si>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</si>
  <si>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</si>
  <si>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</si>
  <si>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</si>
  <si>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</si>
  <si>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</si>
  <si>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</si>
  <si>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</si>
  <si>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</si>
  <si>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</si>
  <si>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</si>
  <si>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</si>
  <si>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</si>
  <si>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</si>
  <si>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</si>
  <si>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</si>
  <si>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</si>
  <si>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</si>
  <si>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</si>
  <si>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</si>
  <si>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</si>
  <si>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</si>
  <si>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</si>
  <si>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</si>
  <si>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</si>
  <si>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</si>
  <si>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</si>
  <si>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</si>
  <si>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</si>
  <si>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</si>
  <si>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</si>
  <si>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</si>
  <si>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</si>
  <si>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</si>
  <si>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</si>
  <si>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</si>
  <si>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</si>
  <si>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</si>
  <si>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</si>
  <si>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</si>
  <si>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</si>
  <si>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</si>
  <si>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</si>
  <si>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</si>
  <si>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</si>
  <si>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</si>
  <si>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</si>
  <si>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</si>
  <si>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</si>
  <si>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</si>
  <si>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</si>
  <si>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</si>
  <si>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</si>
  <si>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</si>
  <si>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</si>
  <si>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</si>
  <si>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</si>
  <si>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</si>
  <si>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</si>
  <si>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</si>
  <si>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</si>
  <si>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</si>
  <si>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</si>
  <si>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</si>
  <si>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</si>
  <si>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</si>
  <si>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</si>
  <si>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</si>
  <si>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</si>
  <si>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</si>
  <si>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</si>
  <si>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</si>
  <si>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</si>
  <si>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</si>
  <si>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</si>
  <si>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</si>
  <si>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</si>
  <si>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</si>
  <si>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</si>
  <si>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</si>
  <si>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</si>
  <si>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</si>
  <si>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</si>
  <si>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</si>
  <si>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</si>
  <si>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</si>
  <si>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</si>
  <si>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</si>
  <si>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</si>
  <si>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</si>
  <si>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</si>
  <si>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</si>
  <si>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</si>
  <si>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</si>
  <si>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</si>
  <si>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</si>
  <si>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</si>
  <si>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</si>
  <si>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</si>
  <si>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</si>
  <si>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</si>
  <si>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</si>
  <si>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</si>
  <si>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</si>
  <si>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</si>
  <si>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</si>
  <si>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</si>
  <si>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</si>
  <si>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</si>
  <si>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</si>
  <si>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</si>
  <si>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</si>
  <si>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</si>
  <si>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</si>
  <si>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</si>
  <si>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</si>
  <si>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</si>
  <si>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</si>
  <si>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</si>
  <si>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</si>
  <si>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</si>
  <si>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</si>
  <si>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</si>
  <si>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</si>
  <si>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</si>
  <si>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</si>
  <si>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</si>
  <si>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</si>
  <si>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</si>
  <si>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</si>
  <si>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</si>
  <si>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</si>
  <si>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</si>
  <si>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</si>
  <si>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</si>
  <si>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</si>
  <si>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</si>
  <si>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</si>
  <si>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</si>
  <si>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</si>
  <si>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</si>
  <si>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</si>
  <si>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</si>
  <si>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</si>
  <si>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</si>
  <si>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</si>
  <si>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</si>
  <si>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</si>
  <si>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</si>
  <si>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</si>
  <si>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</si>
  <si>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</si>
  <si>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</si>
  <si>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</si>
  <si>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</si>
  <si>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</si>
  <si>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</si>
  <si>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</si>
  <si>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</si>
  <si>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</si>
  <si>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</si>
  <si>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</si>
  <si>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</si>
  <si>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</si>
  <si>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</si>
  <si>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</si>
  <si>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</si>
  <si>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</si>
  <si>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</si>
  <si>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</si>
  <si>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</si>
  <si>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</si>
  <si>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</si>
  <si>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</si>
  <si>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</si>
  <si>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</si>
  <si>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</si>
  <si>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</si>
  <si>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</si>
  <si>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</si>
  <si>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</si>
  <si>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</si>
  <si>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</si>
  <si>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</si>
  <si>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</si>
  <si>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</si>
  <si>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</si>
  <si>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</si>
  <si>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</si>
  <si>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</si>
  <si>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</si>
  <si>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</si>
  <si>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</si>
  <si>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</si>
  <si>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</si>
  <si>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</si>
  <si>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</si>
  <si>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</si>
  <si>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</si>
  <si>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</si>
  <si>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</si>
  <si>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</si>
  <si>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</si>
  <si>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</si>
  <si>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</si>
  <si>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</si>
  <si>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</si>
  <si>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</si>
  <si>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</si>
  <si>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</si>
  <si>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</si>
  <si>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</si>
  <si>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</si>
  <si>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</si>
  <si>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</si>
  <si>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</si>
  <si>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</si>
  <si>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</si>
  <si>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</si>
  <si>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</si>
  <si>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</si>
  <si>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</si>
  <si>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</si>
  <si>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</si>
  <si>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</si>
  <si>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</si>
  <si>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</si>
  <si>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</si>
  <si>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</si>
  <si>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</si>
  <si>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</si>
  <si>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</si>
  <si>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</si>
  <si>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</si>
  <si>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</si>
  <si>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</si>
  <si>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</si>
  <si>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</si>
  <si>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</si>
  <si>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</si>
  <si>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</si>
  <si>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</si>
  <si>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</si>
  <si>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</si>
  <si>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</si>
  <si>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</si>
  <si>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</si>
  <si>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</si>
  <si>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</si>
  <si>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</si>
  <si>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</si>
  <si>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</si>
  <si>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</si>
  <si>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</si>
  <si>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</si>
  <si>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</si>
  <si>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</si>
  <si>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</si>
  <si>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</si>
  <si>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</si>
  <si>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</si>
  <si>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</si>
  <si>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</si>
  <si>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</si>
  <si>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</si>
  <si>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</si>
  <si>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</si>
  <si>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</si>
  <si>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</si>
  <si>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</si>
  <si>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</si>
  <si>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</si>
  <si>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</si>
  <si>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</si>
  <si>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</si>
  <si>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</si>
  <si>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</si>
  <si>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</si>
  <si>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</si>
  <si>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</si>
  <si>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</si>
  <si>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</si>
  <si>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</si>
  <si>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</si>
  <si>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</si>
  <si>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</si>
  <si>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</si>
  <si>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</si>
  <si>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</si>
  <si>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</si>
  <si>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</si>
  <si>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</si>
  <si>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</si>
  <si>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</si>
  <si>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</si>
  <si>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</si>
  <si>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</si>
  <si>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</si>
  <si>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</si>
  <si>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</si>
  <si>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</si>
  <si>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</si>
  <si>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</si>
  <si>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</si>
  <si>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</si>
  <si>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</si>
  <si>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</si>
  <si>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</si>
  <si>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</si>
  <si>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</si>
  <si>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</si>
  <si>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</si>
  <si>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</si>
  <si>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</si>
  <si>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</si>
  <si>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</si>
  <si>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</si>
  <si>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</si>
  <si>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</si>
  <si>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</si>
  <si>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</si>
  <si>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</si>
  <si>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</si>
  <si>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</si>
  <si>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</si>
  <si>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</si>
  <si>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</si>
  <si>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</si>
  <si>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</si>
  <si>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</si>
  <si>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</si>
  <si>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</si>
  <si>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</si>
  <si>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</si>
  <si>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</si>
  <si>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</si>
  <si>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</si>
  <si>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</si>
  <si>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</si>
  <si>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</si>
  <si>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</si>
  <si>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</si>
  <si>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</si>
  <si>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</si>
  <si>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</si>
  <si>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</si>
  <si>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</si>
  <si>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</si>
  <si>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</si>
  <si>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</si>
  <si>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</si>
  <si>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</si>
  <si>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</si>
  <si>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</si>
  <si>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</si>
  <si>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</si>
  <si>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</si>
  <si>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</si>
  <si>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</si>
  <si>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</si>
  <si>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</si>
  <si>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</si>
  <si>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</si>
  <si>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</si>
  <si>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</si>
  <si>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</si>
  <si>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</si>
  <si>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</si>
  <si>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</si>
  <si>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</si>
  <si>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</si>
  <si>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</si>
  <si>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</si>
  <si>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</si>
  <si>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</si>
  <si>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</si>
  <si>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</si>
  <si>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</si>
  <si>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</si>
  <si>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</si>
  <si>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</si>
  <si>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</si>
  <si>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</si>
  <si>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</si>
  <si>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</si>
  <si>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</si>
  <si>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</si>
  <si>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</si>
  <si>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</si>
  <si>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</si>
  <si>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</si>
  <si>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</si>
  <si>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</si>
  <si>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</si>
  <si>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</si>
  <si>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</si>
  <si>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</si>
  <si>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</si>
  <si>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</si>
  <si>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</si>
  <si>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</si>
  <si>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</si>
  <si>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</si>
  <si>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</si>
  <si>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</si>
  <si>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</si>
  <si>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</si>
  <si>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</si>
  <si>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</si>
  <si>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</si>
  <si>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</si>
  <si>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</si>
  <si>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</si>
  <si>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</si>
  <si>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</si>
  <si>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</si>
  <si>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</si>
  <si>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</si>
  <si>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</si>
  <si>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</si>
  <si>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</si>
  <si>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</si>
  <si>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</si>
  <si>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</si>
  <si>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</si>
  <si>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</si>
  <si>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</si>
  <si>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</si>
  <si>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</si>
  <si>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</si>
  <si>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</si>
  <si>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</si>
  <si>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</si>
  <si>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</si>
  <si>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</si>
  <si>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</si>
  <si>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</si>
  <si>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</si>
  <si>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</si>
  <si>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</si>
  <si>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</si>
  <si>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</si>
  <si>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</si>
  <si>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</si>
  <si>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</si>
  <si>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</si>
  <si>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</si>
  <si>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</si>
  <si>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</si>
  <si>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</si>
  <si>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</si>
  <si>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</si>
  <si>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</si>
  <si>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</si>
  <si>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</si>
  <si>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</si>
  <si>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</si>
  <si>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</si>
  <si>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</si>
  <si>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</si>
  <si>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</si>
  <si>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</si>
  <si>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</si>
  <si>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</si>
  <si>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</si>
  <si>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</si>
  <si>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</si>
  <si>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</si>
  <si>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</si>
  <si>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</si>
  <si>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</si>
  <si>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</si>
  <si>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</si>
  <si>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</si>
  <si>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</si>
  <si>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</si>
  <si>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</si>
  <si>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</si>
  <si>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</si>
  <si>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</si>
  <si>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</si>
  <si>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</si>
  <si>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</si>
  <si>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</si>
  <si>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</si>
  <si>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</si>
  <si>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</si>
  <si>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</si>
  <si>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</si>
  <si>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</si>
  <si>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</si>
  <si>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</si>
  <si>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</si>
  <si>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</si>
  <si>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</si>
  <si>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</si>
  <si>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</si>
  <si>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</si>
  <si>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</si>
  <si>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</si>
  <si>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</si>
  <si>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</si>
  <si>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</si>
  <si>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</si>
  <si>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</si>
  <si>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</si>
  <si>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</si>
  <si>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</si>
  <si>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</si>
  <si>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</si>
  <si>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</si>
  <si>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</si>
  <si>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</si>
  <si>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</si>
  <si>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</si>
  <si>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</si>
  <si>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</si>
  <si>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</si>
  <si>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</si>
  <si>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</si>
  <si>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</si>
  <si>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</si>
  <si>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</si>
  <si>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</si>
  <si>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</si>
  <si>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</si>
  <si>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</si>
  <si>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</si>
  <si>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</si>
  <si>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</si>
  <si>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</si>
  <si>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</si>
  <si>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</si>
  <si>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</si>
  <si>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</si>
  <si>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</si>
  <si>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</si>
  <si>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</si>
  <si>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</si>
  <si>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</si>
  <si>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</si>
  <si>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</si>
  <si>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</si>
  <si>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</si>
  <si>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</si>
  <si>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</si>
  <si>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</si>
  <si>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</si>
  <si>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</si>
  <si>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</si>
  <si>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</si>
  <si>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</si>
  <si>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</si>
  <si>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</si>
  <si>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</si>
  <si>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</si>
  <si>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</si>
  <si>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</si>
  <si>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</si>
  <si>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</si>
  <si>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</si>
  <si>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</si>
  <si>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</si>
  <si>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</si>
  <si>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</si>
  <si>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</si>
  <si>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</si>
  <si>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</si>
  <si>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</si>
  <si>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</si>
  <si>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</si>
  <si>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</si>
  <si>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</si>
  <si>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</si>
  <si>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</si>
  <si>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</si>
  <si>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</si>
  <si>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</si>
  <si>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</si>
  <si>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</si>
  <si>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</si>
  <si>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</si>
  <si>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</si>
  <si>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</si>
  <si>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</si>
  <si>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</si>
  <si>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</si>
  <si>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</si>
  <si>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</si>
  <si>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</si>
  <si>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</si>
  <si>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</si>
  <si>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</si>
  <si>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</si>
  <si>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</si>
  <si>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</si>
  <si>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</si>
  <si>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</si>
  <si>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</si>
  <si>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</si>
  <si>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</si>
  <si>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</si>
  <si>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</si>
  <si>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</si>
  <si>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</si>
  <si>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</si>
  <si>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</si>
  <si>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</si>
  <si>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</si>
  <si>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</si>
  <si>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</si>
  <si>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</si>
  <si>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</si>
  <si>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</si>
  <si>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</si>
  <si>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</si>
  <si>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</si>
  <si>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</si>
  <si>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</si>
  <si>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</si>
  <si>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</si>
  <si>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</si>
  <si>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</si>
  <si>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</si>
  <si>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</si>
  <si>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</si>
  <si>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</si>
  <si>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</si>
  <si>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</si>
  <si>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</si>
  <si>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</si>
  <si>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</si>
  <si>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</si>
  <si>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</si>
  <si>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</si>
  <si>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</si>
  <si>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</si>
  <si>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</si>
  <si>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</si>
  <si>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</si>
  <si>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</si>
  <si>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</si>
  <si>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</si>
  <si>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</si>
  <si>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</si>
  <si>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</si>
  <si>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</si>
  <si>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</si>
  <si>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</si>
  <si>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</si>
  <si>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</si>
  <si>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</si>
  <si>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</si>
  <si>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</si>
  <si>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</si>
  <si>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</si>
  <si>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</si>
  <si>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</si>
  <si>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</si>
  <si>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</si>
  <si>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</si>
  <si>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</si>
  <si>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</si>
  <si>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</si>
  <si>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</si>
  <si>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</si>
  <si>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</si>
  <si>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</si>
  <si>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</si>
  <si>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</si>
  <si>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</si>
  <si>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</si>
  <si>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</si>
  <si>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</si>
  <si>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</si>
  <si>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</si>
  <si>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</si>
  <si>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</si>
  <si>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</si>
  <si>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</si>
  <si>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</si>
  <si>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</si>
  <si>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</si>
  <si>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</si>
  <si>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</si>
  <si>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</si>
  <si>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</si>
  <si>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</si>
  <si>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</si>
  <si>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</si>
  <si>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</si>
  <si>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</si>
  <si>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</si>
  <si>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</si>
  <si>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</si>
  <si>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</si>
  <si>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</si>
  <si>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</si>
  <si>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</si>
  <si>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</si>
  <si>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</si>
  <si>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</si>
  <si>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</si>
  <si>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</si>
  <si>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</si>
  <si>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</si>
  <si>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</si>
  <si>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</si>
  <si>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</si>
  <si>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</si>
  <si>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</si>
  <si>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</si>
  <si>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</si>
  <si>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</si>
  <si>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</si>
  <si>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</si>
  <si>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</si>
  <si>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</si>
  <si>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</si>
  <si>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</si>
  <si>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</si>
  <si>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</si>
  <si>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</si>
  <si>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</si>
  <si>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</si>
  <si>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</si>
  <si>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</si>
  <si>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</si>
  <si>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</si>
  <si>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</si>
  <si>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</si>
  <si>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</si>
  <si>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</si>
  <si>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</si>
  <si>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</si>
  <si>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</si>
  <si>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</si>
  <si>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</si>
  <si>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</si>
  <si>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</si>
  <si>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</si>
  <si>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</si>
  <si>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</si>
  <si>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</si>
  <si>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</si>
  <si>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</si>
  <si>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</si>
  <si>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</si>
  <si>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</si>
  <si>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</si>
  <si>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</si>
  <si>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</si>
  <si>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</si>
  <si>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</si>
  <si>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</si>
  <si>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</si>
  <si>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</si>
  <si>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</si>
  <si>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</si>
  <si>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</si>
  <si>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</si>
  <si>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</si>
  <si>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</si>
  <si>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</si>
  <si>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</si>
  <si>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</si>
  <si>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</si>
  <si>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</si>
  <si>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</si>
  <si>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</si>
  <si>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</si>
  <si>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</si>
  <si>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</si>
  <si>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</si>
  <si>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</si>
  <si>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</si>
  <si>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</si>
  <si>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</si>
  <si>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</si>
  <si>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</si>
  <si>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</si>
  <si>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</si>
  <si>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</si>
  <si>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</si>
  <si>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</si>
  <si>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</si>
  <si>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</si>
  <si>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</si>
  <si>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</si>
  <si>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</si>
  <si>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</si>
  <si>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</si>
  <si>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</si>
  <si>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</si>
  <si>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</si>
  <si>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</si>
  <si>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</si>
  <si>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</si>
  <si>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</si>
  <si>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</si>
  <si>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</si>
  <si>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</si>
  <si>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</si>
  <si>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</si>
  <si>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</si>
  <si>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</si>
  <si>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</si>
  <si>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</si>
  <si>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</si>
  <si>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</si>
  <si>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</si>
  <si>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</si>
  <si>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</si>
  <si>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</si>
  <si>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</si>
  <si>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</si>
  <si>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</si>
  <si>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</si>
  <si>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</si>
  <si>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</si>
  <si>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</si>
  <si>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</si>
  <si>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</si>
  <si>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</si>
  <si>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</si>
  <si>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</si>
  <si>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</si>
  <si>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</si>
  <si>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</si>
  <si>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</si>
  <si>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</si>
  <si>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</si>
  <si>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</si>
  <si>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</si>
  <si>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</si>
  <si>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</si>
  <si>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</si>
  <si>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</si>
  <si>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</si>
  <si>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</si>
  <si>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</si>
  <si>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</si>
  <si>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</si>
  <si>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</si>
  <si>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</si>
  <si>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</si>
  <si>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</si>
  <si>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</si>
  <si>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</si>
  <si>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</si>
  <si>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</si>
  <si>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</si>
  <si>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</si>
  <si>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</si>
  <si>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</si>
  <si>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</si>
  <si>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</si>
  <si>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</si>
  <si>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</si>
  <si>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</si>
  <si>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</si>
  <si>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</si>
  <si>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</si>
  <si>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</si>
  <si>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</si>
  <si>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</si>
  <si>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</si>
  <si>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</si>
  <si>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</si>
  <si>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</si>
  <si>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</si>
  <si>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</si>
  <si>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</si>
  <si>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</si>
  <si>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</si>
  <si>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</si>
  <si>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</si>
  <si>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</si>
  <si>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</si>
  <si>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</si>
  <si>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</si>
  <si>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</si>
  <si>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</si>
  <si>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</si>
  <si>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</si>
  <si>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</si>
  <si>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</si>
  <si>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</si>
  <si>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</si>
  <si>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</si>
  <si>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</si>
  <si>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</si>
  <si>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</si>
  <si>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</si>
  <si>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</si>
  <si>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</si>
  <si>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</si>
  <si>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</si>
  <si>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</si>
  <si>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</si>
  <si>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БИБОВ</t>
  </si>
  <si>
    <t>НИКОЛА МИШЕВ</t>
  </si>
  <si>
    <t>БОГДАН  БИБОВ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</si>
</sst>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44650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ТАНЯ ЦВЕТКОВА РАШКОВА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44650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990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66892</v>
      </c>
      <c r="D6" s="675">
        <f aca="true" t="shared" si="0" ref="D6:D15">C6-E6</f>
        <v>0</v>
      </c>
      <c r="E6" s="674">
        <f>'1-Баланс'!G95</f>
        <v>66892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38551</v>
      </c>
      <c r="D7" s="675">
        <f t="shared" si="0"/>
        <v>25663</v>
      </c>
      <c r="E7" s="674">
        <f>'1-Баланс'!G18</f>
        <v>12888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78</v>
      </c>
      <c r="D8" s="675">
        <f t="shared" si="0"/>
        <v>0</v>
      </c>
      <c r="E8" s="674">
        <f>ABS('2-Отчет за доходите'!C44)-ABS('2-Отчет за доходите'!G44)</f>
        <v>78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103</v>
      </c>
      <c r="D9" s="675">
        <f t="shared" si="0"/>
        <v>103</v>
      </c>
      <c r="E9" s="674">
        <f>'3-Отчет за паричния поток'!C45</f>
        <v>0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126</v>
      </c>
      <c r="D10" s="675">
        <f t="shared" si="0"/>
        <v>103</v>
      </c>
      <c r="E10" s="674">
        <f>'3-Отчет за паричния поток'!C46</f>
        <v>23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38551</v>
      </c>
      <c r="D11" s="675">
        <f t="shared" si="0"/>
        <v>0</v>
      </c>
      <c r="E11" s="674">
        <f>'4-Отчет за собствения капитал'!L34</f>
        <v>38551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0.0031916199517165187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0.0020232938185779877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0.0027521964644860804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0.001166058721521258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1.0044401913875598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6.358053935860059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5.557762390670554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0.4325801749271137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0.02295918367346939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1.035902000678196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0.36535011660587213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0.37217445117581915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0.7351560270810096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0.4236829516235125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455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0.011802547275038261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0.057352997218093824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18.8312292358804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4770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13182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198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39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38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19189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10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11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1930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10869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12799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31999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3137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1021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43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191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4392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16076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2177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9471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393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28127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2248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2248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48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78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126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34893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66892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33118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3842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11748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1289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10459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48708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-23123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-23123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78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-23045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38551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718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20739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1131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707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276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22853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651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4529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95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3049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162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612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437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174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32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5212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276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5488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66892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17638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560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1050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5047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1015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192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-165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317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179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25654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339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131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471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26125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116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26125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116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38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38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78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78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26241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23215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88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150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986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24439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670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689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410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33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1132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26241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26241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26241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22248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-17598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-6347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-253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-367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-2318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-63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-15380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743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-2207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-16899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20867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-509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-1040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-78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19240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23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12888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12888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33118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33118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33118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33118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3842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3842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3842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3842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1086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1086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202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202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1288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1288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10421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10421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43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-4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10460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10460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-22921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-22921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78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-202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-202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-23045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-23045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38434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38434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78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43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-4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38551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38551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7951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41055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582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441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110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51101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51180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10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53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63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63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9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9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9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7961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41108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582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432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110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51155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51234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7961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41108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582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432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110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51155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51234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3061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27047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370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385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64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30927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61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5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66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30993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130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879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15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16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8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1048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1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1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2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1050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9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9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9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3191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27926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385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392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72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31966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62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6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68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32034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3191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27926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385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392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72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31966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62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6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68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32034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4770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13182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197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40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38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19189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11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11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19200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1930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10869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10869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12799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16076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72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215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15789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2177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9471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393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393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28127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40926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16076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72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215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15789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2177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9471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393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393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28127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28127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1930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10869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10869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12799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12799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718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718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1407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22146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707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95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34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61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393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393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258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258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4434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3049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162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612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174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174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437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32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5212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28065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95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34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61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393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393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258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258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4434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3049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162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612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174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174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437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32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5212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5212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718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718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1407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22146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707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22853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172890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468230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641120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1738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477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2215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22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11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33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1760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488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2248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106" sqref="B106:E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12888</v>
      </c>
      <c r="H12" s="196">
        <v>12888</v>
      </c>
    </row>
    <row r="13" spans="1:8" ht="15.75">
      <c r="A13" s="89" t="s">
        <v>27</v>
      </c>
      <c r="B13" s="91" t="s">
        <v>28</v>
      </c>
      <c r="C13" s="197">
        <v>4770</v>
      </c>
      <c r="D13" s="196">
        <v>4889</v>
      </c>
      <c r="E13" s="89" t="s">
        <v>846</v>
      </c>
      <c r="F13" s="93" t="s">
        <v>29</v>
      </c>
      <c r="G13" s="197">
        <v>12888</v>
      </c>
      <c r="H13" s="196">
        <v>12888</v>
      </c>
    </row>
    <row r="14" spans="1:8" ht="15.75">
      <c r="A14" s="89" t="s">
        <v>30</v>
      </c>
      <c r="B14" s="91" t="s">
        <v>31</v>
      </c>
      <c r="C14" s="197">
        <v>13182</v>
      </c>
      <c r="D14" s="196">
        <v>14008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198</v>
      </c>
      <c r="D15" s="196">
        <v>213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39</v>
      </c>
      <c r="D16" s="196">
        <v>55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38</v>
      </c>
      <c r="D17" s="196">
        <v>47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12888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19189</v>
      </c>
      <c r="D20" s="598">
        <f>SUM(D12:D19)</f>
        <v>20174</v>
      </c>
      <c r="E20" s="89" t="s">
        <v>54</v>
      </c>
      <c r="F20" s="93" t="s">
        <v>55</v>
      </c>
      <c r="G20" s="197">
        <v>33118</v>
      </c>
      <c r="H20" s="196">
        <v>33118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3842</v>
      </c>
      <c r="H21" s="196">
        <v>3842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11748</v>
      </c>
      <c r="H22" s="614">
        <f>SUM(H23:H25)</f>
        <v>11507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1289</v>
      </c>
      <c r="H23" s="196">
        <v>1086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1</v>
      </c>
      <c r="E25" s="89" t="s">
        <v>73</v>
      </c>
      <c r="F25" s="93" t="s">
        <v>74</v>
      </c>
      <c r="G25" s="197">
        <v>10459</v>
      </c>
      <c r="H25" s="196">
        <v>10421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48708</v>
      </c>
      <c r="H26" s="598">
        <f>H20+H21+H22</f>
        <v>48467</v>
      </c>
      <c r="M26" s="98"/>
    </row>
    <row r="27" spans="1:8" ht="15.75">
      <c r="A27" s="89" t="s">
        <v>79</v>
      </c>
      <c r="B27" s="91" t="s">
        <v>80</v>
      </c>
      <c r="C27" s="197">
        <v>10</v>
      </c>
      <c r="D27" s="196">
        <v>12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11</v>
      </c>
      <c r="D28" s="598">
        <f>SUM(D24:D27)</f>
        <v>13</v>
      </c>
      <c r="E28" s="202" t="s">
        <v>84</v>
      </c>
      <c r="F28" s="93" t="s">
        <v>85</v>
      </c>
      <c r="G28" s="595">
        <f>SUM(G29:G31)</f>
        <v>-23123</v>
      </c>
      <c r="H28" s="596">
        <f>SUM(H29:H31)</f>
        <v>-23155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-23123</v>
      </c>
      <c r="H29" s="196">
        <v>-23155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78</v>
      </c>
      <c r="H32" s="196">
        <v>234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-23045</v>
      </c>
      <c r="H34" s="598">
        <f>H28+H32+H33</f>
        <v>-22921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38551</v>
      </c>
      <c r="H37" s="600">
        <f>H26+H18+H34</f>
        <v>38434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21</v>
      </c>
      <c r="H44" s="196">
        <v>21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718</v>
      </c>
      <c r="H45" s="196">
        <v>250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/>
      <c r="M48" s="98"/>
    </row>
    <row r="49" spans="1:8" ht="15.75">
      <c r="A49" s="89" t="s">
        <v>148</v>
      </c>
      <c r="B49" s="94" t="s">
        <v>149</v>
      </c>
      <c r="C49" s="197">
        <v>1930</v>
      </c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20739</v>
      </c>
      <c r="H50" s="596">
        <f>SUM(H44:H49)</f>
        <v>271</v>
      </c>
    </row>
    <row r="51" spans="1:8" ht="15.75">
      <c r="A51" s="89" t="s">
        <v>79</v>
      </c>
      <c r="B51" s="91" t="s">
        <v>155</v>
      </c>
      <c r="C51" s="197">
        <v>10869</v>
      </c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12799</v>
      </c>
      <c r="D52" s="598">
        <f>SUM(D48:D51)</f>
        <v>0</v>
      </c>
      <c r="E52" s="201" t="s">
        <v>158</v>
      </c>
      <c r="F52" s="95" t="s">
        <v>159</v>
      </c>
      <c r="G52" s="197">
        <v>1131</v>
      </c>
      <c r="H52" s="196">
        <v>1244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707</v>
      </c>
      <c r="H54" s="196">
        <v>665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276</v>
      </c>
      <c r="H55" s="196">
        <v>712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31999</v>
      </c>
      <c r="D56" s="602">
        <f>D20+D21+D22+D28+D33+D46+D52+D54+D55</f>
        <v>20187</v>
      </c>
      <c r="E56" s="100" t="s">
        <v>850</v>
      </c>
      <c r="F56" s="99" t="s">
        <v>172</v>
      </c>
      <c r="G56" s="599">
        <f>G50+G52+G53+G54+G55</f>
        <v>22853</v>
      </c>
      <c r="H56" s="600">
        <f>H50+H52+H53+H54+H55</f>
        <v>2892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3137</v>
      </c>
      <c r="D59" s="196">
        <v>2649</v>
      </c>
      <c r="E59" s="201" t="s">
        <v>180</v>
      </c>
      <c r="F59" s="486" t="s">
        <v>181</v>
      </c>
      <c r="G59" s="197">
        <v>651</v>
      </c>
      <c r="H59" s="196">
        <v>1118</v>
      </c>
    </row>
    <row r="60" spans="1:13" ht="15.75">
      <c r="A60" s="89" t="s">
        <v>178</v>
      </c>
      <c r="B60" s="91" t="s">
        <v>179</v>
      </c>
      <c r="C60" s="197">
        <v>1021</v>
      </c>
      <c r="D60" s="196">
        <v>938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43</v>
      </c>
      <c r="D61" s="196">
        <v>48</v>
      </c>
      <c r="E61" s="200" t="s">
        <v>188</v>
      </c>
      <c r="F61" s="93" t="s">
        <v>189</v>
      </c>
      <c r="G61" s="595">
        <f>SUM(G62:G68)</f>
        <v>4529</v>
      </c>
      <c r="H61" s="596">
        <f>SUM(H62:H68)</f>
        <v>4945</v>
      </c>
    </row>
    <row r="62" spans="1:13" ht="15.75">
      <c r="A62" s="89" t="s">
        <v>186</v>
      </c>
      <c r="B62" s="94" t="s">
        <v>187</v>
      </c>
      <c r="C62" s="197">
        <v>191</v>
      </c>
      <c r="D62" s="196">
        <v>210</v>
      </c>
      <c r="E62" s="200" t="s">
        <v>192</v>
      </c>
      <c r="F62" s="93" t="s">
        <v>193</v>
      </c>
      <c r="G62" s="197">
        <v>95</v>
      </c>
      <c r="H62" s="196">
        <v>108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v>394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3049</v>
      </c>
      <c r="H64" s="196">
        <v>2578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4392</v>
      </c>
      <c r="D65" s="598">
        <f>SUM(D59:D64)</f>
        <v>3845</v>
      </c>
      <c r="E65" s="89" t="s">
        <v>201</v>
      </c>
      <c r="F65" s="93" t="s">
        <v>202</v>
      </c>
      <c r="G65" s="197">
        <v>162</v>
      </c>
      <c r="H65" s="196">
        <v>118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612</v>
      </c>
      <c r="H66" s="196">
        <v>857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437</v>
      </c>
      <c r="H67" s="196">
        <v>658</v>
      </c>
    </row>
    <row r="68" spans="1:8" ht="15.75">
      <c r="A68" s="89" t="s">
        <v>206</v>
      </c>
      <c r="B68" s="91" t="s">
        <v>207</v>
      </c>
      <c r="C68" s="197">
        <v>16076</v>
      </c>
      <c r="D68" s="196">
        <v>16000</v>
      </c>
      <c r="E68" s="89" t="s">
        <v>212</v>
      </c>
      <c r="F68" s="93" t="s">
        <v>213</v>
      </c>
      <c r="G68" s="197">
        <v>174</v>
      </c>
      <c r="H68" s="196">
        <v>232</v>
      </c>
    </row>
    <row r="69" spans="1:8" ht="15.75">
      <c r="A69" s="89" t="s">
        <v>210</v>
      </c>
      <c r="B69" s="91" t="s">
        <v>211</v>
      </c>
      <c r="C69" s="197">
        <v>2177</v>
      </c>
      <c r="D69" s="196">
        <v>1553</v>
      </c>
      <c r="E69" s="201" t="s">
        <v>79</v>
      </c>
      <c r="F69" s="93" t="s">
        <v>216</v>
      </c>
      <c r="G69" s="197">
        <v>32</v>
      </c>
      <c r="H69" s="196">
        <v>25</v>
      </c>
    </row>
    <row r="70" spans="1:8" ht="15.75">
      <c r="A70" s="89" t="s">
        <v>214</v>
      </c>
      <c r="B70" s="91" t="s">
        <v>215</v>
      </c>
      <c r="C70" s="197">
        <v>10</v>
      </c>
      <c r="D70" s="196">
        <v>12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9471</v>
      </c>
      <c r="D71" s="196">
        <v>6106</v>
      </c>
      <c r="E71" s="474" t="s">
        <v>47</v>
      </c>
      <c r="F71" s="95" t="s">
        <v>223</v>
      </c>
      <c r="G71" s="597">
        <f>G59+G60+G61+G69+G70</f>
        <v>5212</v>
      </c>
      <c r="H71" s="598">
        <f>H59+H60+H61+H69+H70</f>
        <v>6088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393</v>
      </c>
      <c r="D75" s="196">
        <v>26</v>
      </c>
      <c r="E75" s="485" t="s">
        <v>160</v>
      </c>
      <c r="F75" s="95" t="s">
        <v>233</v>
      </c>
      <c r="G75" s="478"/>
      <c r="H75" s="479">
        <v>148</v>
      </c>
    </row>
    <row r="76" spans="1:8" ht="15.75">
      <c r="A76" s="482" t="s">
        <v>77</v>
      </c>
      <c r="B76" s="96" t="s">
        <v>232</v>
      </c>
      <c r="C76" s="597">
        <f>SUM(C68:C75)</f>
        <v>28127</v>
      </c>
      <c r="D76" s="598">
        <f>SUM(D68:D75)</f>
        <v>23697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276</v>
      </c>
      <c r="H77" s="479">
        <v>276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5488</v>
      </c>
      <c r="H79" s="600">
        <f>H71+H73+H75+H77</f>
        <v>6512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2248</v>
      </c>
      <c r="D84" s="196">
        <v>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2248</v>
      </c>
      <c r="D85" s="598">
        <f>D84+D83+D79</f>
        <v>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48</v>
      </c>
      <c r="D88" s="196">
        <v>41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78</v>
      </c>
      <c r="D89" s="196">
        <v>62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126</v>
      </c>
      <c r="D92" s="598">
        <f>SUM(D88:D91)</f>
        <v>103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34893</v>
      </c>
      <c r="D94" s="602">
        <f>D65+D76+D85+D92+D93</f>
        <v>27651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66892</v>
      </c>
      <c r="D95" s="604">
        <f>D94+D56</f>
        <v>47838</v>
      </c>
      <c r="E95" s="229" t="s">
        <v>941</v>
      </c>
      <c r="F95" s="489" t="s">
        <v>268</v>
      </c>
      <c r="G95" s="603">
        <f>G37+G40+G56+G79</f>
        <v>66892</v>
      </c>
      <c r="H95" s="604">
        <f>H37+H40+H56+H79</f>
        <v>47838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44650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ЦВЕТКОВА РАШКОВА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1000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1001</v>
      </c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B58" sqref="B58:E5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17638</v>
      </c>
      <c r="D12" s="316">
        <v>15304</v>
      </c>
      <c r="E12" s="194" t="s">
        <v>277</v>
      </c>
      <c r="F12" s="240" t="s">
        <v>278</v>
      </c>
      <c r="G12" s="316">
        <v>23215</v>
      </c>
      <c r="H12" s="316">
        <v>24375</v>
      </c>
    </row>
    <row r="13" spans="1:8" ht="15.75">
      <c r="A13" s="194" t="s">
        <v>279</v>
      </c>
      <c r="B13" s="190" t="s">
        <v>280</v>
      </c>
      <c r="C13" s="316">
        <v>560</v>
      </c>
      <c r="D13" s="316">
        <v>677</v>
      </c>
      <c r="E13" s="194" t="s">
        <v>281</v>
      </c>
      <c r="F13" s="240" t="s">
        <v>282</v>
      </c>
      <c r="G13" s="316">
        <v>88</v>
      </c>
      <c r="H13" s="316">
        <v>146</v>
      </c>
    </row>
    <row r="14" spans="1:8" ht="15.75">
      <c r="A14" s="194" t="s">
        <v>283</v>
      </c>
      <c r="B14" s="190" t="s">
        <v>284</v>
      </c>
      <c r="C14" s="316">
        <v>1050</v>
      </c>
      <c r="D14" s="316">
        <v>1278</v>
      </c>
      <c r="E14" s="245" t="s">
        <v>285</v>
      </c>
      <c r="F14" s="240" t="s">
        <v>286</v>
      </c>
      <c r="G14" s="316">
        <v>150</v>
      </c>
      <c r="H14" s="316">
        <v>100</v>
      </c>
    </row>
    <row r="15" spans="1:8" ht="15.75">
      <c r="A15" s="194" t="s">
        <v>287</v>
      </c>
      <c r="B15" s="190" t="s">
        <v>288</v>
      </c>
      <c r="C15" s="316">
        <v>5047</v>
      </c>
      <c r="D15" s="316">
        <v>6184</v>
      </c>
      <c r="E15" s="245" t="s">
        <v>79</v>
      </c>
      <c r="F15" s="240" t="s">
        <v>289</v>
      </c>
      <c r="G15" s="316">
        <v>986</v>
      </c>
      <c r="H15" s="316">
        <v>326</v>
      </c>
    </row>
    <row r="16" spans="1:8" ht="15.75">
      <c r="A16" s="194" t="s">
        <v>290</v>
      </c>
      <c r="B16" s="190" t="s">
        <v>291</v>
      </c>
      <c r="C16" s="316">
        <v>1015</v>
      </c>
      <c r="D16" s="316">
        <v>1278</v>
      </c>
      <c r="E16" s="236" t="s">
        <v>52</v>
      </c>
      <c r="F16" s="264" t="s">
        <v>292</v>
      </c>
      <c r="G16" s="628">
        <f>SUM(G12:G15)</f>
        <v>24439</v>
      </c>
      <c r="H16" s="629">
        <f>SUM(H12:H15)</f>
        <v>24947</v>
      </c>
    </row>
    <row r="17" spans="1:8" ht="31.5">
      <c r="A17" s="194" t="s">
        <v>293</v>
      </c>
      <c r="B17" s="190" t="s">
        <v>294</v>
      </c>
      <c r="C17" s="316">
        <v>192</v>
      </c>
      <c r="D17" s="316">
        <v>169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-165</v>
      </c>
      <c r="D18" s="316">
        <v>-278</v>
      </c>
      <c r="E18" s="234" t="s">
        <v>297</v>
      </c>
      <c r="F18" s="238" t="s">
        <v>298</v>
      </c>
      <c r="G18" s="639">
        <v>670</v>
      </c>
      <c r="H18" s="640">
        <v>573</v>
      </c>
    </row>
    <row r="19" spans="1:8" ht="15.75">
      <c r="A19" s="194" t="s">
        <v>299</v>
      </c>
      <c r="B19" s="190" t="s">
        <v>300</v>
      </c>
      <c r="C19" s="316">
        <v>317</v>
      </c>
      <c r="D19" s="316">
        <v>682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179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25654</v>
      </c>
      <c r="D22" s="629">
        <f>SUM(D12:D18)+D19</f>
        <v>25294</v>
      </c>
      <c r="E22" s="194" t="s">
        <v>309</v>
      </c>
      <c r="F22" s="237" t="s">
        <v>310</v>
      </c>
      <c r="G22" s="316">
        <v>689</v>
      </c>
      <c r="H22" s="317">
        <v>482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410</v>
      </c>
      <c r="H24" s="317"/>
    </row>
    <row r="25" spans="1:8" ht="31.5">
      <c r="A25" s="194" t="s">
        <v>316</v>
      </c>
      <c r="B25" s="237" t="s">
        <v>317</v>
      </c>
      <c r="C25" s="316">
        <v>339</v>
      </c>
      <c r="D25" s="316">
        <v>433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>
        <v>101</v>
      </c>
      <c r="E26" s="194" t="s">
        <v>322</v>
      </c>
      <c r="F26" s="237" t="s">
        <v>323</v>
      </c>
      <c r="G26" s="316">
        <v>33</v>
      </c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>
        <v>1</v>
      </c>
      <c r="E27" s="236" t="s">
        <v>104</v>
      </c>
      <c r="F27" s="238" t="s">
        <v>326</v>
      </c>
      <c r="G27" s="628">
        <f>SUM(G22:G26)</f>
        <v>1132</v>
      </c>
      <c r="H27" s="629">
        <f>SUM(H22:H26)</f>
        <v>482</v>
      </c>
    </row>
    <row r="28" spans="1:8" ht="15.75">
      <c r="A28" s="194" t="s">
        <v>79</v>
      </c>
      <c r="B28" s="237" t="s">
        <v>327</v>
      </c>
      <c r="C28" s="316">
        <v>131</v>
      </c>
      <c r="D28" s="316">
        <v>56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471</v>
      </c>
      <c r="D29" s="629">
        <f>SUM(D25:D28)</f>
        <v>591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26125</v>
      </c>
      <c r="D31" s="635">
        <f>D29+D22</f>
        <v>25885</v>
      </c>
      <c r="E31" s="251" t="s">
        <v>824</v>
      </c>
      <c r="F31" s="266" t="s">
        <v>331</v>
      </c>
      <c r="G31" s="253">
        <f>G16+G18+G27</f>
        <v>26241</v>
      </c>
      <c r="H31" s="254">
        <f>H16+H18+H27</f>
        <v>26002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116</v>
      </c>
      <c r="D33" s="244">
        <f>IF((H31-D31)&gt;0,H31-D31,0)</f>
        <v>117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26125</v>
      </c>
      <c r="D36" s="637">
        <f>D31-D34+D35</f>
        <v>25885</v>
      </c>
      <c r="E36" s="262" t="s">
        <v>346</v>
      </c>
      <c r="F36" s="256" t="s">
        <v>347</v>
      </c>
      <c r="G36" s="267">
        <f>G35-G34+G31</f>
        <v>26241</v>
      </c>
      <c r="H36" s="268">
        <f>H35-H34+H31</f>
        <v>26002</v>
      </c>
    </row>
    <row r="37" spans="1:8" ht="15.75">
      <c r="A37" s="261" t="s">
        <v>348</v>
      </c>
      <c r="B37" s="231" t="s">
        <v>349</v>
      </c>
      <c r="C37" s="634">
        <f>IF((G36-C36)&gt;0,G36-C36,0)</f>
        <v>116</v>
      </c>
      <c r="D37" s="635">
        <f>IF((H36-D36)&gt;0,H36-D36,0)</f>
        <v>117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38</v>
      </c>
      <c r="D38" s="629">
        <f>D39+D40+D41</f>
        <v>-117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38</v>
      </c>
      <c r="D40" s="317">
        <v>-117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78</v>
      </c>
      <c r="D42" s="244">
        <f>+IF((H36-D36-D38)&gt;0,H36-D36-D38,0)</f>
        <v>234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78</v>
      </c>
      <c r="D44" s="268">
        <f>IF(H42=0,IF(D42-D43&gt;0,D42-D43+H43,0),IF(H42-H43&lt;0,H43-H42+D42,0))</f>
        <v>234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26241</v>
      </c>
      <c r="D45" s="631">
        <f>D36+D38+D42</f>
        <v>26002</v>
      </c>
      <c r="E45" s="270" t="s">
        <v>373</v>
      </c>
      <c r="F45" s="272" t="s">
        <v>374</v>
      </c>
      <c r="G45" s="630">
        <f>G42+G36</f>
        <v>26241</v>
      </c>
      <c r="H45" s="631">
        <f>H42+H36</f>
        <v>26002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44650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ЦВЕТКОВА РАШКОВА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1000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1001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B60" sqref="B60:E6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22248</v>
      </c>
      <c r="D11" s="197">
        <v>24339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-17598</v>
      </c>
      <c r="D12" s="197">
        <v>-16515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-6347</v>
      </c>
      <c r="D14" s="197">
        <v>-6989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-253</v>
      </c>
      <c r="D15" s="197">
        <v>-589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-367</v>
      </c>
      <c r="D20" s="196">
        <v>-23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-2318</v>
      </c>
      <c r="D21" s="659">
        <f>SUM(D11:D20)</f>
        <v>222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-63</v>
      </c>
      <c r="D23" s="197">
        <v>-108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-15380</v>
      </c>
      <c r="D25" s="197">
        <v>2618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743</v>
      </c>
      <c r="D26" s="197">
        <v>158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8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-2207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-16899</v>
      </c>
      <c r="D33" s="659">
        <f>SUM(D23:D32)</f>
        <v>2668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20867</v>
      </c>
      <c r="D37" s="197">
        <v>250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-509</v>
      </c>
      <c r="D38" s="197">
        <v>-3117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-1040</v>
      </c>
      <c r="D39" s="197">
        <v>-35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-78</v>
      </c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19240</v>
      </c>
      <c r="D43" s="661">
        <f>SUM(D35:D42)</f>
        <v>-2902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23</v>
      </c>
      <c r="D44" s="307">
        <f>D43+D33+D21</f>
        <v>-12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>
        <v>115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</v>
      </c>
      <c r="D46" s="311">
        <f>D45+D44</f>
        <v>103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44650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ЦВЕТКОВА РАШКОВА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1000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1001</v>
      </c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B46" sqref="B46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12888</v>
      </c>
      <c r="D13" s="584">
        <f>'1-Баланс'!H20</f>
        <v>33118</v>
      </c>
      <c r="E13" s="584">
        <f>'1-Баланс'!H21</f>
        <v>3842</v>
      </c>
      <c r="F13" s="584">
        <f>'1-Баланс'!H23</f>
        <v>1086</v>
      </c>
      <c r="G13" s="584">
        <f>'1-Баланс'!H24</f>
        <v>0</v>
      </c>
      <c r="H13" s="585">
        <v>10421</v>
      </c>
      <c r="I13" s="584">
        <f>'1-Баланс'!H29+'1-Баланс'!H32</f>
        <v>-22921</v>
      </c>
      <c r="J13" s="584">
        <f>'1-Баланс'!H30+'1-Баланс'!H33</f>
        <v>0</v>
      </c>
      <c r="K13" s="585"/>
      <c r="L13" s="584">
        <f>SUM(C13:K13)</f>
        <v>38434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12888</v>
      </c>
      <c r="D17" s="653">
        <f aca="true" t="shared" si="2" ref="D17:M17">D13+D14</f>
        <v>33118</v>
      </c>
      <c r="E17" s="653">
        <f t="shared" si="2"/>
        <v>3842</v>
      </c>
      <c r="F17" s="653">
        <f t="shared" si="2"/>
        <v>1086</v>
      </c>
      <c r="G17" s="653">
        <f t="shared" si="2"/>
        <v>0</v>
      </c>
      <c r="H17" s="653">
        <f t="shared" si="2"/>
        <v>10421</v>
      </c>
      <c r="I17" s="653">
        <f t="shared" si="2"/>
        <v>-22921</v>
      </c>
      <c r="J17" s="653">
        <f t="shared" si="2"/>
        <v>0</v>
      </c>
      <c r="K17" s="653">
        <f t="shared" si="2"/>
        <v>0</v>
      </c>
      <c r="L17" s="584">
        <f t="shared" si="1"/>
        <v>38434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78</v>
      </c>
      <c r="J18" s="584">
        <f>+'1-Баланс'!G33</f>
        <v>0</v>
      </c>
      <c r="K18" s="585"/>
      <c r="L18" s="584">
        <f t="shared" si="1"/>
        <v>78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202</v>
      </c>
      <c r="G19" s="168">
        <f t="shared" si="3"/>
        <v>0</v>
      </c>
      <c r="H19" s="168">
        <f t="shared" si="3"/>
        <v>0</v>
      </c>
      <c r="I19" s="168">
        <f t="shared" si="3"/>
        <v>-202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202</v>
      </c>
      <c r="G21" s="316"/>
      <c r="H21" s="316"/>
      <c r="I21" s="316">
        <v>-202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>
        <v>43</v>
      </c>
      <c r="I29" s="316"/>
      <c r="J29" s="316"/>
      <c r="K29" s="316"/>
      <c r="L29" s="584">
        <f t="shared" si="1"/>
        <v>43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-4</v>
      </c>
      <c r="I30" s="316"/>
      <c r="J30" s="316"/>
      <c r="K30" s="316"/>
      <c r="L30" s="584">
        <f t="shared" si="1"/>
        <v>-4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12888</v>
      </c>
      <c r="D31" s="653">
        <f aca="true" t="shared" si="6" ref="D31:M31">D19+D22+D23+D26+D30+D29+D17+D18</f>
        <v>33118</v>
      </c>
      <c r="E31" s="653">
        <f t="shared" si="6"/>
        <v>3842</v>
      </c>
      <c r="F31" s="653">
        <f t="shared" si="6"/>
        <v>1288</v>
      </c>
      <c r="G31" s="653">
        <f t="shared" si="6"/>
        <v>0</v>
      </c>
      <c r="H31" s="653">
        <f t="shared" si="6"/>
        <v>10460</v>
      </c>
      <c r="I31" s="653">
        <f t="shared" si="6"/>
        <v>-23045</v>
      </c>
      <c r="J31" s="653">
        <f t="shared" si="6"/>
        <v>0</v>
      </c>
      <c r="K31" s="653">
        <f t="shared" si="6"/>
        <v>0</v>
      </c>
      <c r="L31" s="584">
        <f t="shared" si="1"/>
        <v>38551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12888</v>
      </c>
      <c r="D34" s="587">
        <f t="shared" si="7"/>
        <v>33118</v>
      </c>
      <c r="E34" s="587">
        <f t="shared" si="7"/>
        <v>3842</v>
      </c>
      <c r="F34" s="587">
        <f t="shared" si="7"/>
        <v>1288</v>
      </c>
      <c r="G34" s="587">
        <f t="shared" si="7"/>
        <v>0</v>
      </c>
      <c r="H34" s="587">
        <f t="shared" si="7"/>
        <v>10460</v>
      </c>
      <c r="I34" s="587">
        <f t="shared" si="7"/>
        <v>-23045</v>
      </c>
      <c r="J34" s="587">
        <f t="shared" si="7"/>
        <v>0</v>
      </c>
      <c r="K34" s="587">
        <f t="shared" si="7"/>
        <v>0</v>
      </c>
      <c r="L34" s="651">
        <f t="shared" si="1"/>
        <v>38551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44650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ЦВЕТКОВА РАШКОВА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1000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1001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B159" sqref="B159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44650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ЦВЕТКОВА РАШКОВА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1000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1001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8">
      <selection activeCell="C54" sqref="C54:F5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7951</v>
      </c>
      <c r="E12" s="328">
        <v>10</v>
      </c>
      <c r="F12" s="328"/>
      <c r="G12" s="329">
        <f aca="true" t="shared" si="2" ref="G12:G42">D12+E12-F12</f>
        <v>7961</v>
      </c>
      <c r="H12" s="328"/>
      <c r="I12" s="328"/>
      <c r="J12" s="329">
        <f aca="true" t="shared" si="3" ref="J12:J42">G12+H12-I12</f>
        <v>7961</v>
      </c>
      <c r="K12" s="328">
        <v>3061</v>
      </c>
      <c r="L12" s="328">
        <v>130</v>
      </c>
      <c r="M12" s="328"/>
      <c r="N12" s="329">
        <f aca="true" t="shared" si="4" ref="N12:N42">K12+L12-M12</f>
        <v>3191</v>
      </c>
      <c r="O12" s="328"/>
      <c r="P12" s="328"/>
      <c r="Q12" s="329">
        <f t="shared" si="0"/>
        <v>3191</v>
      </c>
      <c r="R12" s="340">
        <f t="shared" si="1"/>
        <v>4770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41055</v>
      </c>
      <c r="E13" s="328">
        <v>53</v>
      </c>
      <c r="F13" s="328"/>
      <c r="G13" s="329">
        <f t="shared" si="2"/>
        <v>41108</v>
      </c>
      <c r="H13" s="328"/>
      <c r="I13" s="328"/>
      <c r="J13" s="329">
        <f t="shared" si="3"/>
        <v>41108</v>
      </c>
      <c r="K13" s="328">
        <v>27047</v>
      </c>
      <c r="L13" s="328">
        <v>879</v>
      </c>
      <c r="M13" s="328"/>
      <c r="N13" s="329">
        <f t="shared" si="4"/>
        <v>27926</v>
      </c>
      <c r="O13" s="328"/>
      <c r="P13" s="328"/>
      <c r="Q13" s="329">
        <f t="shared" si="0"/>
        <v>27926</v>
      </c>
      <c r="R13" s="340">
        <f t="shared" si="1"/>
        <v>13182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582</v>
      </c>
      <c r="E14" s="328"/>
      <c r="F14" s="328"/>
      <c r="G14" s="329">
        <f t="shared" si="2"/>
        <v>582</v>
      </c>
      <c r="H14" s="328"/>
      <c r="I14" s="328"/>
      <c r="J14" s="329">
        <f t="shared" si="3"/>
        <v>582</v>
      </c>
      <c r="K14" s="328">
        <v>370</v>
      </c>
      <c r="L14" s="328">
        <v>15</v>
      </c>
      <c r="M14" s="328"/>
      <c r="N14" s="329">
        <f t="shared" si="4"/>
        <v>385</v>
      </c>
      <c r="O14" s="328"/>
      <c r="P14" s="328"/>
      <c r="Q14" s="329">
        <f t="shared" si="0"/>
        <v>385</v>
      </c>
      <c r="R14" s="340">
        <f t="shared" si="1"/>
        <v>197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441</v>
      </c>
      <c r="E15" s="328"/>
      <c r="F15" s="328">
        <v>9</v>
      </c>
      <c r="G15" s="329">
        <f t="shared" si="2"/>
        <v>432</v>
      </c>
      <c r="H15" s="328"/>
      <c r="I15" s="328"/>
      <c r="J15" s="329">
        <f t="shared" si="3"/>
        <v>432</v>
      </c>
      <c r="K15" s="328">
        <v>385</v>
      </c>
      <c r="L15" s="328">
        <v>16</v>
      </c>
      <c r="M15" s="328">
        <v>9</v>
      </c>
      <c r="N15" s="329">
        <f t="shared" si="4"/>
        <v>392</v>
      </c>
      <c r="O15" s="328"/>
      <c r="P15" s="328"/>
      <c r="Q15" s="329">
        <f t="shared" si="0"/>
        <v>392</v>
      </c>
      <c r="R15" s="340">
        <f t="shared" si="1"/>
        <v>40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110</v>
      </c>
      <c r="E16" s="328"/>
      <c r="F16" s="328"/>
      <c r="G16" s="329">
        <f t="shared" si="2"/>
        <v>110</v>
      </c>
      <c r="H16" s="328"/>
      <c r="I16" s="328"/>
      <c r="J16" s="329">
        <f t="shared" si="3"/>
        <v>110</v>
      </c>
      <c r="K16" s="328">
        <v>64</v>
      </c>
      <c r="L16" s="328">
        <v>8</v>
      </c>
      <c r="M16" s="328"/>
      <c r="N16" s="329">
        <f t="shared" si="4"/>
        <v>72</v>
      </c>
      <c r="O16" s="328"/>
      <c r="P16" s="328"/>
      <c r="Q16" s="329">
        <f t="shared" si="0"/>
        <v>72</v>
      </c>
      <c r="R16" s="340">
        <f t="shared" si="1"/>
        <v>38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51101</v>
      </c>
      <c r="E19" s="330">
        <f>SUM(E11:E18)</f>
        <v>63</v>
      </c>
      <c r="F19" s="330">
        <f>SUM(F11:F18)</f>
        <v>9</v>
      </c>
      <c r="G19" s="329">
        <f t="shared" si="2"/>
        <v>51155</v>
      </c>
      <c r="H19" s="330">
        <f>SUM(H11:H18)</f>
        <v>0</v>
      </c>
      <c r="I19" s="330">
        <f>SUM(I11:I18)</f>
        <v>0</v>
      </c>
      <c r="J19" s="329">
        <f t="shared" si="3"/>
        <v>51155</v>
      </c>
      <c r="K19" s="330">
        <f>SUM(K11:K18)</f>
        <v>30927</v>
      </c>
      <c r="L19" s="330">
        <f>SUM(L11:L18)</f>
        <v>1048</v>
      </c>
      <c r="M19" s="330">
        <f>SUM(M11:M18)</f>
        <v>9</v>
      </c>
      <c r="N19" s="329">
        <f t="shared" si="4"/>
        <v>31966</v>
      </c>
      <c r="O19" s="330">
        <f>SUM(O11:O18)</f>
        <v>0</v>
      </c>
      <c r="P19" s="330">
        <f>SUM(P11:P18)</f>
        <v>0</v>
      </c>
      <c r="Q19" s="329">
        <f t="shared" si="0"/>
        <v>31966</v>
      </c>
      <c r="R19" s="340">
        <f t="shared" si="1"/>
        <v>19189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62</v>
      </c>
      <c r="E25" s="328"/>
      <c r="F25" s="328"/>
      <c r="G25" s="329">
        <f t="shared" si="2"/>
        <v>62</v>
      </c>
      <c r="H25" s="328"/>
      <c r="I25" s="328"/>
      <c r="J25" s="329">
        <f t="shared" si="3"/>
        <v>62</v>
      </c>
      <c r="K25" s="328">
        <v>61</v>
      </c>
      <c r="L25" s="328">
        <v>1</v>
      </c>
      <c r="M25" s="328"/>
      <c r="N25" s="329">
        <f t="shared" si="4"/>
        <v>62</v>
      </c>
      <c r="O25" s="328"/>
      <c r="P25" s="328"/>
      <c r="Q25" s="329">
        <f t="shared" si="0"/>
        <v>62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17</v>
      </c>
      <c r="E27" s="328"/>
      <c r="F27" s="328"/>
      <c r="G27" s="329">
        <f t="shared" si="2"/>
        <v>17</v>
      </c>
      <c r="H27" s="328"/>
      <c r="I27" s="328"/>
      <c r="J27" s="329">
        <f t="shared" si="3"/>
        <v>17</v>
      </c>
      <c r="K27" s="328">
        <v>5</v>
      </c>
      <c r="L27" s="328">
        <v>1</v>
      </c>
      <c r="M27" s="328"/>
      <c r="N27" s="329">
        <f t="shared" si="4"/>
        <v>6</v>
      </c>
      <c r="O27" s="328"/>
      <c r="P27" s="328"/>
      <c r="Q27" s="329">
        <f t="shared" si="0"/>
        <v>6</v>
      </c>
      <c r="R27" s="340">
        <f t="shared" si="1"/>
        <v>11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79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79</v>
      </c>
      <c r="H28" s="332">
        <f t="shared" si="5"/>
        <v>0</v>
      </c>
      <c r="I28" s="332">
        <f t="shared" si="5"/>
        <v>0</v>
      </c>
      <c r="J28" s="333">
        <f t="shared" si="3"/>
        <v>79</v>
      </c>
      <c r="K28" s="332">
        <f t="shared" si="5"/>
        <v>66</v>
      </c>
      <c r="L28" s="332">
        <f t="shared" si="5"/>
        <v>2</v>
      </c>
      <c r="M28" s="332">
        <f t="shared" si="5"/>
        <v>0</v>
      </c>
      <c r="N28" s="333">
        <f t="shared" si="4"/>
        <v>68</v>
      </c>
      <c r="O28" s="332">
        <f t="shared" si="5"/>
        <v>0</v>
      </c>
      <c r="P28" s="332">
        <f t="shared" si="5"/>
        <v>0</v>
      </c>
      <c r="Q28" s="333">
        <f t="shared" si="0"/>
        <v>68</v>
      </c>
      <c r="R28" s="343">
        <f t="shared" si="1"/>
        <v>11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51180</v>
      </c>
      <c r="E43" s="349">
        <f>E19+E20+E22+E28+E41+E42</f>
        <v>63</v>
      </c>
      <c r="F43" s="349">
        <f aca="true" t="shared" si="11" ref="F43:R43">F19+F20+F22+F28+F41+F42</f>
        <v>9</v>
      </c>
      <c r="G43" s="349">
        <f t="shared" si="11"/>
        <v>51234</v>
      </c>
      <c r="H43" s="349">
        <f t="shared" si="11"/>
        <v>0</v>
      </c>
      <c r="I43" s="349">
        <f t="shared" si="11"/>
        <v>0</v>
      </c>
      <c r="J43" s="349">
        <f t="shared" si="11"/>
        <v>51234</v>
      </c>
      <c r="K43" s="349">
        <f t="shared" si="11"/>
        <v>30993</v>
      </c>
      <c r="L43" s="349">
        <f t="shared" si="11"/>
        <v>1050</v>
      </c>
      <c r="M43" s="349">
        <f t="shared" si="11"/>
        <v>9</v>
      </c>
      <c r="N43" s="349">
        <f t="shared" si="11"/>
        <v>32034</v>
      </c>
      <c r="O43" s="349">
        <f t="shared" si="11"/>
        <v>0</v>
      </c>
      <c r="P43" s="349">
        <f t="shared" si="11"/>
        <v>0</v>
      </c>
      <c r="Q43" s="349">
        <f t="shared" si="11"/>
        <v>32034</v>
      </c>
      <c r="R43" s="350">
        <f t="shared" si="11"/>
        <v>19200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44650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ТАНЯ ЦВЕТКОВА РАШКОВА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1002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1001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0">
      <selection activeCell="B119" sqref="B119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1930</v>
      </c>
      <c r="D17" s="368"/>
      <c r="E17" s="369">
        <f t="shared" si="0"/>
        <v>1930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10869</v>
      </c>
      <c r="D18" s="362">
        <f>+D19+D20</f>
        <v>0</v>
      </c>
      <c r="E18" s="369">
        <f t="shared" si="0"/>
        <v>10869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10869</v>
      </c>
      <c r="D20" s="368"/>
      <c r="E20" s="369">
        <f t="shared" si="0"/>
        <v>10869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12799</v>
      </c>
      <c r="D21" s="440">
        <f>D13+D17+D18</f>
        <v>0</v>
      </c>
      <c r="E21" s="441">
        <f>E13+E17+E18</f>
        <v>12799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16076</v>
      </c>
      <c r="D26" s="362">
        <f>SUM(D27:D29)</f>
        <v>16076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72</v>
      </c>
      <c r="D27" s="368">
        <v>72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215</v>
      </c>
      <c r="D28" s="368">
        <v>215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15789</v>
      </c>
      <c r="D29" s="368">
        <v>15789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2177</v>
      </c>
      <c r="D30" s="368">
        <v>2177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</v>
      </c>
      <c r="D31" s="368">
        <v>10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9471</v>
      </c>
      <c r="D32" s="368">
        <v>9471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393</v>
      </c>
      <c r="D40" s="362">
        <f>SUM(D41:D44)</f>
        <v>393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393</v>
      </c>
      <c r="D44" s="368">
        <v>393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28127</v>
      </c>
      <c r="D45" s="438">
        <f>D26+D30+D31+D33+D32+D34+D35+D40</f>
        <v>28127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40926</v>
      </c>
      <c r="D46" s="444">
        <f>D45+D23+D21+D11</f>
        <v>28127</v>
      </c>
      <c r="E46" s="445">
        <f>E45+E23+E21+E11</f>
        <v>12799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21</v>
      </c>
      <c r="D54" s="138">
        <f>SUM(D55:D57)</f>
        <v>0</v>
      </c>
      <c r="E54" s="136">
        <f>C54-D54</f>
        <v>21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21</v>
      </c>
      <c r="D57" s="197"/>
      <c r="E57" s="136">
        <f t="shared" si="1"/>
        <v>21</v>
      </c>
      <c r="F57" s="196"/>
    </row>
    <row r="58" spans="1:6" ht="31.5">
      <c r="A58" s="370" t="s">
        <v>669</v>
      </c>
      <c r="B58" s="135" t="s">
        <v>670</v>
      </c>
      <c r="C58" s="138">
        <f>C59+C61</f>
        <v>718</v>
      </c>
      <c r="D58" s="138">
        <f>D59+D61</f>
        <v>0</v>
      </c>
      <c r="E58" s="136">
        <f t="shared" si="1"/>
        <v>718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718</v>
      </c>
      <c r="D59" s="197"/>
      <c r="E59" s="136">
        <f t="shared" si="1"/>
        <v>718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>
        <v>1407</v>
      </c>
      <c r="D66" s="197"/>
      <c r="E66" s="136">
        <f t="shared" si="1"/>
        <v>1407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22146</v>
      </c>
      <c r="D68" s="435">
        <f>D54+D58+D63+D64+D65+D66</f>
        <v>0</v>
      </c>
      <c r="E68" s="436">
        <f t="shared" si="1"/>
        <v>22146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707</v>
      </c>
      <c r="D70" s="197"/>
      <c r="E70" s="136">
        <f t="shared" si="1"/>
        <v>707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95</v>
      </c>
      <c r="D73" s="137">
        <f>SUM(D74:D76)</f>
        <v>95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34</v>
      </c>
      <c r="D74" s="197">
        <v>34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61</v>
      </c>
      <c r="D76" s="197">
        <v>61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393</v>
      </c>
      <c r="D77" s="138">
        <f>D78+D80</f>
        <v>393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393</v>
      </c>
      <c r="D78" s="197">
        <v>393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258</v>
      </c>
      <c r="D82" s="138">
        <f>SUM(D83:D86)</f>
        <v>258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258</v>
      </c>
      <c r="D84" s="197">
        <v>258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4434</v>
      </c>
      <c r="D87" s="134">
        <f>SUM(D88:D92)+D96</f>
        <v>4434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3049</v>
      </c>
      <c r="D89" s="197">
        <v>3049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162</v>
      </c>
      <c r="D90" s="197">
        <v>162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612</v>
      </c>
      <c r="D91" s="197">
        <v>612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174</v>
      </c>
      <c r="D92" s="138">
        <f>SUM(D93:D95)</f>
        <v>174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174</v>
      </c>
      <c r="D95" s="197">
        <v>174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437</v>
      </c>
      <c r="D96" s="197">
        <v>437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32</v>
      </c>
      <c r="D97" s="197">
        <v>32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5212</v>
      </c>
      <c r="D98" s="433">
        <f>D87+D82+D77+D73+D97</f>
        <v>5212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28065</v>
      </c>
      <c r="D99" s="427">
        <f>D98+D70+D68</f>
        <v>5212</v>
      </c>
      <c r="E99" s="427">
        <f>E98+E70+E68</f>
        <v>22853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44650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ЦВЕТКОВА РАШКОВА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1001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172890</v>
      </c>
      <c r="D20" s="449"/>
      <c r="E20" s="449"/>
      <c r="F20" s="449">
        <v>1738</v>
      </c>
      <c r="G20" s="449">
        <v>22</v>
      </c>
      <c r="H20" s="449"/>
      <c r="I20" s="450">
        <f t="shared" si="0"/>
        <v>1760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468230</v>
      </c>
      <c r="D26" s="449"/>
      <c r="E26" s="449"/>
      <c r="F26" s="449">
        <v>477</v>
      </c>
      <c r="G26" s="449">
        <v>11</v>
      </c>
      <c r="H26" s="449"/>
      <c r="I26" s="450">
        <f t="shared" si="0"/>
        <v>488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641120</v>
      </c>
      <c r="D27" s="456">
        <f t="shared" si="2"/>
        <v>0</v>
      </c>
      <c r="E27" s="456">
        <f t="shared" si="2"/>
        <v>0</v>
      </c>
      <c r="F27" s="456">
        <f t="shared" si="2"/>
        <v>2215</v>
      </c>
      <c r="G27" s="456">
        <f t="shared" si="2"/>
        <v>33</v>
      </c>
      <c r="H27" s="456">
        <f t="shared" si="2"/>
        <v>0</v>
      </c>
      <c r="I27" s="457">
        <f t="shared" si="0"/>
        <v>2248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44650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ЦВЕТКОВА РАШКОВА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1000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1001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2022-03-30T07:54:34Z</cp:lastPrinted>
  <dcterms:created xsi:type="dcterms:W3CDTF">2006-09-16T00:00:00Z</dcterms:created>
  <dcterms:modified xsi:type="dcterms:W3CDTF">2022-03-31T11:11:48Z</dcterms:modified>
  <cp:category/>
  <cp:version/>
  <cp:contentType/>
  <cp:contentStatus/>
</cp:coreProperties>
</file>