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<sst xmlns="http://schemas.openxmlformats.org/spreadsheetml/2006/main" count="1071" uniqueCount="881">
  <si>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</si>
  <si>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</si>
  <si>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</si>
  <si>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</si>
  <si>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</si>
  <si>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</si>
  <si>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</si>
  <si>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</si>
  <si>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</si>
  <si>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</si>
  <si>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</si>
  <si>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</si>
  <si>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</si>
  <si>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</si>
  <si>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</si>
  <si>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</si>
  <si>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</si>
  <si>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</si>
  <si>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</si>
  <si>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</si>
  <si>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</si>
  <si>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</si>
  <si>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</si>
  <si>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</si>
  <si>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</si>
  <si>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</si>
  <si>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</si>
  <si>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</si>
  <si>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</si>
  <si>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</si>
  <si>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</si>
  <si>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</si>
  <si>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</si>
  <si>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</si>
  <si>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</si>
  <si>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</si>
  <si>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</si>
  <si>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</si>
  <si>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</si>
  <si>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</si>
  <si>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</si>
  <si>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</si>
  <si>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</si>
  <si>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</si>
  <si>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</si>
  <si>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</si>
  <si>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</si>
  <si>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</si>
  <si>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</si>
  <si>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</si>
  <si>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</si>
  <si>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</si>
  <si>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</si>
  <si>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</si>
  <si>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</si>
  <si>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</si>
  <si>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</si>
  <si>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</si>
  <si>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</si>
  <si>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</si>
  <si>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</si>
  <si>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</si>
  <si>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</si>
  <si>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</si>
  <si>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</si>
  <si>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</si>
  <si>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</si>
  <si>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</si>
  <si>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</si>
  <si>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</si>
  <si>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</si>
  <si>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</si>
  <si>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</si>
  <si>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</si>
  <si>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</si>
  <si>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</si>
  <si>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</si>
  <si>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</si>
  <si>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</si>
  <si>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</si>
  <si>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</si>
  <si>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</si>
  <si>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</si>
  <si>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</si>
  <si>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</si>
  <si>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</si>
  <si>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</si>
  <si>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</si>
  <si>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</si>
  <si>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</si>
  <si>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</si>
  <si>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</si>
  <si>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</si>
  <si>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</si>
  <si>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</si>
  <si>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</si>
  <si>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</si>
  <si>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</si>
  <si>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</si>
  <si>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</si>
  <si>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</si>
  <si>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</si>
  <si>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</si>
  <si>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</si>
  <si>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</si>
  <si>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</si>
  <si>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</si>
  <si>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</si>
  <si>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</si>
  <si>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</si>
  <si>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</si>
  <si>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</si>
  <si>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</si>
  <si>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</si>
  <si>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</si>
  <si>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</si>
  <si>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</si>
  <si>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</si>
  <si>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</si>
  <si>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</si>
  <si>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</si>
  <si>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</si>
  <si>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</si>
  <si>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</si>
  <si>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</si>
  <si>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</si>
  <si>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</si>
  <si>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</si>
  <si>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</si>
  <si>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</si>
  <si>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</si>
  <si>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</si>
  <si>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</si>
  <si>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</si>
  <si>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</si>
  <si>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</si>
  <si>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</si>
  <si>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</si>
  <si>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</si>
  <si>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</si>
  <si>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</si>
  <si>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</si>
  <si>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</si>
  <si>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</si>
  <si>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</si>
  <si>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</si>
  <si>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</si>
  <si>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</si>
  <si>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</si>
  <si>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</si>
  <si>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</si>
  <si>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</si>
  <si>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</si>
  <si>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</si>
  <si>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</si>
  <si>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</si>
  <si>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</si>
  <si>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</si>
  <si>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</si>
  <si>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</si>
  <si>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</si>
  <si>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</si>
  <si>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</si>
  <si>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</si>
  <si>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</si>
  <si>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</si>
  <si>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</si>
  <si>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</si>
  <si>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</si>
  <si>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</si>
  <si>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</si>
  <si>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</si>
  <si>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</si>
  <si>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</si>
  <si>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</si>
  <si>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</si>
  <si>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</si>
  <si>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</si>
  <si>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</si>
  <si>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</si>
  <si>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</si>
  <si>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</si>
  <si>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</si>
  <si>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</si>
  <si>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</si>
  <si>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</si>
  <si>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</si>
  <si>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</si>
  <si>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</si>
  <si>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</si>
  <si>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</si>
  <si>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</si>
  <si>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</si>
  <si>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</si>
  <si>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</si>
  <si>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</si>
  <si>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</si>
  <si>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</si>
  <si>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</si>
  <si>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</si>
  <si>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</si>
  <si>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</si>
  <si>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</si>
  <si>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</si>
  <si>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</si>
  <si>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</si>
  <si>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</si>
  <si>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</si>
  <si>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</si>
  <si>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</si>
  <si>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</si>
  <si>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</si>
  <si>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</si>
  <si>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</si>
  <si>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</si>
  <si>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</si>
  <si>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</si>
  <si>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</si>
  <si>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</si>
  <si>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</si>
  <si>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</si>
  <si>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</si>
  <si>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</si>
  <si>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</si>
  <si>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</si>
  <si>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</si>
  <si>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</si>
  <si>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</si>
  <si>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</si>
  <si>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</si>
  <si>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</si>
  <si>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</si>
  <si>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</si>
  <si>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</si>
  <si>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</si>
  <si>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</si>
  <si>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</si>
  <si>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</si>
  <si>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</si>
  <si>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</si>
  <si>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</si>
  <si>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</si>
  <si>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</si>
  <si>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</si>
  <si>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</si>
  <si>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</si>
  <si>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</si>
  <si>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</si>
  <si>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</si>
  <si>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</si>
  <si>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</si>
  <si>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</si>
  <si>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</si>
  <si>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</si>
  <si>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</si>
  <si>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</si>
  <si>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</si>
  <si>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</si>
  <si>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</si>
  <si>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</si>
  <si>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</si>
  <si>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</si>
  <si>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</si>
  <si>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</si>
  <si>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</si>
  <si>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</si>
  <si>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</si>
  <si>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</si>
  <si>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</si>
  <si>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</si>
  <si>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</si>
  <si>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</si>
  <si>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</si>
  <si>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</si>
  <si>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</si>
  <si>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</si>
  <si>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</si>
  <si>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</si>
  <si>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</si>
  <si>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</si>
  <si>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</si>
  <si>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</si>
  <si>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</si>
  <si>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</si>
  <si>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</si>
  <si>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</si>
  <si>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</si>
  <si>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</si>
  <si>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</si>
  <si>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</si>
  <si>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</si>
  <si>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</si>
  <si>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</si>
  <si>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</si>
  <si>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</si>
  <si>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</si>
  <si>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</si>
  <si>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</si>
  <si>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</si>
  <si>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</si>
  <si>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</si>
  <si>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</si>
  <si>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</si>
  <si>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</si>
  <si>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</si>
  <si>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</si>
  <si>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</si>
  <si>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</si>
  <si>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</si>
  <si>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</si>
  <si>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</si>
  <si>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</si>
  <si>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</si>
  <si>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</si>
  <si>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</si>
  <si>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</si>
  <si>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</si>
  <si>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</si>
  <si>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</si>
  <si>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</si>
  <si>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</si>
  <si>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</si>
  <si>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</si>
  <si>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</si>
  <si>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</si>
  <si>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</si>
  <si>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</si>
  <si>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</si>
  <si>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</si>
  <si>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</si>
  <si>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</si>
  <si>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</si>
  <si>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</si>
  <si>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</si>
  <si>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</si>
  <si>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</si>
  <si>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</si>
  <si>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</si>
  <si>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</si>
  <si>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</si>
  <si>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</si>
  <si>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</si>
  <si>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</si>
  <si>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</si>
  <si>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</si>
  <si>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</si>
  <si>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</si>
  <si>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</si>
  <si>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</si>
  <si>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</si>
  <si>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</si>
  <si>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</si>
  <si>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</si>
  <si>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</si>
  <si>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</si>
  <si>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</si>
  <si>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</si>
  <si>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</si>
  <si>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</si>
  <si>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</si>
  <si>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</si>
  <si>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</si>
  <si>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</si>
  <si>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</si>
  <si>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</si>
  <si>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</si>
  <si>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</si>
  <si>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</si>
  <si>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</si>
  <si>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</si>
  <si>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</si>
  <si>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</si>
  <si>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</si>
  <si>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</si>
  <si>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</si>
  <si>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</si>
  <si>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</si>
  <si>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</si>
  <si>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</si>
  <si>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</si>
  <si>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</si>
  <si>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</si>
  <si>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</si>
  <si>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</si>
  <si>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</si>
  <si>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</si>
  <si>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</si>
  <si>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</si>
  <si>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</si>
  <si>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</si>
  <si>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</si>
  <si>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</si>
  <si>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</si>
  <si>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</si>
  <si>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</si>
  <si>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</si>
  <si>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</si>
  <si>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</si>
  <si>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</si>
  <si>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</si>
  <si>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</si>
  <si>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</si>
  <si>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</si>
  <si>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</si>
  <si>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</si>
  <si>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</si>
  <si>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</si>
  <si>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</si>
  <si>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</si>
  <si>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</si>
  <si>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</si>
  <si>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</si>
  <si>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</si>
  <si>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</si>
  <si>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</si>
  <si>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</si>
  <si>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</si>
  <si>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</si>
  <si>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</si>
  <si>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</si>
  <si>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</si>
  <si>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</si>
  <si>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</si>
  <si>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</si>
  <si>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</si>
  <si>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</si>
  <si>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</si>
  <si>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</si>
  <si>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</si>
  <si>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</si>
  <si>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</si>
  <si>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</si>
  <si>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</si>
  <si>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</si>
  <si>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</si>
  <si>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</si>
  <si>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</si>
  <si>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</si>
  <si>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</si>
  <si>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</si>
  <si>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</si>
  <si>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</si>
  <si>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</si>
  <si>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</si>
  <si>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</si>
  <si>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</si>
  <si>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</si>
  <si>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</si>
  <si>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</si>
  <si>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</si>
  <si>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</si>
  <si>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</si>
  <si>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</si>
  <si>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</si>
  <si>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</si>
  <si>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</si>
  <si>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</si>
  <si>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</si>
  <si>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</si>
  <si>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</si>
  <si>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</si>
  <si>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</si>
  <si>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</si>
  <si>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</si>
  <si>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</si>
  <si>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</si>
  <si>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</si>
  <si>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</si>
  <si>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</si>
  <si>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</si>
  <si>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</si>
  <si>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</si>
  <si>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</si>
  <si>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</si>
  <si>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</si>
  <si>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</si>
  <si>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</si>
  <si>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</si>
  <si>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</si>
  <si>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</si>
  <si>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</si>
  <si>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</si>
  <si>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</si>
  <si>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</si>
  <si>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</si>
  <si>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</si>
  <si>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</si>
  <si>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</si>
  <si>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</si>
  <si>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</si>
  <si>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</si>
  <si>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</si>
  <si>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</si>
  <si>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</si>
  <si>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</si>
  <si>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</si>
  <si>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</si>
  <si>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</si>
  <si>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</si>
  <si>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</si>
  <si>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</si>
  <si>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</si>
  <si>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</si>
  <si>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</si>
  <si>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</si>
  <si>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</si>
  <si>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</si>
  <si>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</si>
  <si>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</si>
  <si>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</si>
  <si>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</si>
  <si>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</si>
  <si>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</si>
  <si>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</si>
  <si>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</si>
  <si>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</si>
  <si>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</si>
  <si>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</si>
  <si>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</si>
  <si>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</si>
  <si>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</si>
  <si>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</si>
  <si>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</si>
  <si>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</si>
  <si>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</si>
  <si>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</si>
  <si>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</si>
  <si>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</si>
  <si>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</si>
  <si>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</si>
  <si>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</si>
  <si>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</si>
  <si>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</si>
  <si>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</si>
  <si>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</si>
  <si>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</si>
  <si>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</si>
  <si>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</si>
  <si>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</si>
  <si>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</si>
  <si>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</si>
  <si>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</si>
  <si>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</si>
  <si>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</si>
  <si>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</si>
  <si>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</si>
  <si>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</si>
  <si>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</si>
  <si>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</si>
  <si>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</si>
  <si>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</si>
  <si>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</si>
  <si>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</si>
  <si>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</si>
  <si>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</si>
  <si>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</si>
  <si>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</si>
  <si>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</si>
  <si>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</si>
  <si>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</si>
  <si>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</si>
  <si>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</si>
  <si>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</si>
  <si>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</si>
  <si>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</si>
  <si>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</si>
  <si>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</si>
  <si>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</si>
  <si>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</si>
  <si>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</si>
  <si>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</si>
  <si>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</si>
  <si>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</si>
  <si>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</si>
  <si>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</si>
  <si>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</si>
  <si>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</si>
  <si>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</si>
  <si>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</si>
  <si>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</si>
  <si>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</si>
  <si>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</si>
  <si>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</si>
  <si>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</si>
  <si>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</si>
  <si>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</si>
  <si>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</si>
  <si>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</si>
  <si>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</si>
  <si>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</si>
  <si>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</si>
  <si>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</si>
  <si>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</si>
  <si>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</si>
  <si>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</si>
  <si>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</si>
  <si>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</si>
  <si>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</si>
  <si>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</si>
  <si>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</si>
  <si>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</si>
  <si>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</si>
  <si>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</si>
  <si>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</si>
  <si>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</si>
  <si>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</si>
  <si>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</si>
  <si>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</si>
  <si>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</si>
  <si>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</si>
  <si>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</si>
  <si>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</si>
  <si>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</si>
  <si>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</si>
  <si>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</si>
  <si>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</si>
  <si>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</si>
  <si>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</si>
  <si>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</si>
  <si>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</si>
  <si>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</si>
  <si>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</si>
  <si>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</si>
  <si>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</si>
  <si>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</si>
  <si>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</si>
  <si>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</si>
  <si>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</si>
  <si>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</si>
  <si>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</si>
  <si>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</si>
  <si>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</si>
  <si>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</si>
  <si>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</si>
  <si>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</si>
  <si>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</si>
  <si>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</si>
  <si>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</si>
  <si>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</si>
  <si>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</si>
  <si>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</si>
  <si>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</si>
  <si>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</si>
  <si>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</si>
  <si>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</si>
  <si>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</si>
  <si>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</si>
  <si>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</si>
  <si>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</si>
  <si>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</si>
  <si>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</si>
  <si>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</si>
  <si>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</si>
  <si>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</si>
  <si>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</si>
  <si>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</si>
  <si>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</si>
  <si>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</si>
  <si>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</si>
  <si>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</si>
  <si>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</si>
  <si>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</si>
  <si>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</si>
  <si>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</si>
  <si>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</si>
  <si>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</si>
  <si>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</si>
  <si>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</si>
  <si>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</si>
  <si>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</si>
  <si>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</si>
  <si>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</si>
  <si>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</si>
  <si>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</si>
  <si>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</si>
  <si>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</si>
  <si>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</si>
  <si>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</si>
  <si>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</si>
  <si>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</si>
  <si>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</si>
  <si>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</si>
  <si>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</si>
  <si>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</si>
  <si>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</si>
  <si>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</si>
  <si>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</si>
  <si>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</si>
  <si>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</si>
  <si>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</si>
  <si>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</si>
  <si>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</si>
  <si>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</si>
  <si>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</si>
  <si>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</si>
  <si>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</si>
  <si>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</si>
  <si>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</si>
  <si>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</si>
  <si>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</si>
  <si>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</si>
  <si>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</si>
  <si>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</si>
  <si>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</si>
  <si>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</si>
  <si>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</si>
  <si>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</si>
  <si>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</si>
  <si>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</si>
  <si>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</si>
  <si>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</si>
  <si>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</si>
  <si>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</si>
  <si>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</si>
  <si>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</si>
  <si>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</si>
  <si>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</si>
  <si>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</si>
  <si>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</si>
  <si>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</si>
  <si>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</si>
  <si>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</si>
  <si>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</si>
  <si>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</si>
  <si>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</si>
  <si>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</si>
  <si>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</si>
  <si>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</si>
  <si>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</si>
  <si>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</si>
  <si>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</si>
  <si>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</si>
  <si>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</si>
  <si>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</si>
  <si>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</si>
  <si>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</si>
  <si>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</si>
  <si>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</si>
  <si>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</si>
  <si>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</si>
  <si>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</si>
  <si>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</si>
  <si>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</si>
  <si>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</si>
  <si>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</si>
  <si>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</si>
  <si>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</si>
  <si>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</si>
  <si>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</si>
  <si>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</si>
  <si>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</si>
  <si>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</si>
  <si>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</si>
  <si>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</si>
  <si>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</si>
  <si>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</si>
  <si>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</si>
  <si>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</si>
  <si>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</si>
  <si>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</si>
  <si>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</si>
  <si>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</si>
  <si>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</si>
  <si>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</si>
  <si>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</si>
  <si>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</si>
  <si>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</si>
  <si>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</si>
  <si>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</si>
  <si>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</si>
  <si>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</si>
  <si>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</si>
  <si>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</si>
  <si>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</si>
  <si>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</si>
  <si>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</si>
  <si>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</si>
  <si>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</si>
  <si>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</si>
  <si>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</si>
  <si>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</si>
  <si>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</si>
  <si>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</si>
  <si>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</si>
  <si>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</si>
  <si>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</si>
  <si>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</si>
  <si>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</si>
  <si>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</si>
  <si>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</si>
  <si>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</si>
  <si>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</si>
  <si>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</si>
  <si>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</si>
  <si>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</si>
  <si>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</si>
  <si>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</si>
  <si>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</si>
  <si>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</si>
  <si>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</si>
  <si>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</si>
  <si>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</si>
  <si>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</si>
  <si>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</si>
  <si>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</si>
  <si>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</si>
  <si>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</si>
  <si>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</si>
  <si>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</si>
  <si>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</si>
  <si>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</si>
  <si>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</si>
  <si>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</si>
  <si>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</si>
  <si>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</si>
  <si>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</si>
  <si>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</si>
  <si>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</si>
  <si>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</si>
  <si>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</si>
  <si>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</si>
  <si>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</si>
  <si>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</si>
  <si>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</si>
  <si>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</si>
  <si>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</si>
  <si>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</si>
  <si>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</si>
  <si>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</si>
  <si>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</si>
  <si>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</si>
  <si>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</si>
  <si>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</si>
  <si>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</si>
  <si>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</si>
  <si>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</si>
  <si>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</si>
  <si>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</si>
  <si>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</si>
  <si>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</si>
  <si>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</si>
  <si>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</si>
  <si>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</si>
  <si>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</si>
  <si>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</si>
  <si>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</si>
  <si>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</si>
  <si>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</si>
  <si>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</si>
  <si>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</si>
  <si>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</si>
  <si>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</si>
  <si>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</si>
  <si>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</si>
  <si>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</si>
  <si>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</si>
  <si>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</si>
  <si>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</si>
  <si>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</si>
  <si>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</si>
  <si>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</si>
  <si>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</si>
  <si>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</si>
  <si>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 xml:space="preserve">Вид на отчета:  неконсолидиран </t>
  </si>
  <si>
    <t>2,Завод за стоманобетонови конструкции и изделия ЕООД</t>
  </si>
  <si>
    <t>3.Инфра Билдинг ЕООД</t>
  </si>
  <si>
    <t>4,Витех строй ЕООД</t>
  </si>
  <si>
    <t>Ръководител:  Антон Божков</t>
  </si>
  <si>
    <t xml:space="preserve"> Антон Божков</t>
  </si>
  <si>
    <t>Ръководител: Антон Божков</t>
  </si>
  <si>
    <t>01.01.2015- 30.06.2015</t>
  </si>
  <si>
    <t>Дата на съставяне: 15.07.2015г.</t>
  </si>
  <si>
    <t>Дата на съставяне:15.07.2015г.</t>
  </si>
  <si>
    <t xml:space="preserve">Дата  на съставяне: 15.07.2015г.                                                                                                        </t>
  </si>
  <si>
    <t xml:space="preserve">Дата на съставяне: 15.07.2015г.                           </t>
  </si>
  <si>
    <t>15.07.2015г.</t>
  </si>
  <si>
    <t>5.Би Ес Кей ООД</t>
  </si>
  <si>
    <t>1.Локомотивен и вагонен завод  ЕАД/f/обезценка/</t>
  </si>
  <si>
    <t>100%</t>
  </si>
  <si>
    <t>2,Завод за стоманобетонови конструкции и изделия ЕООД/обезценка/</t>
  </si>
  <si>
    <t>Ръководител:Антон Божков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</si>
</sst>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7">
      <selection activeCell="E76" sqref="E76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60" t="s">
        <v>862</v>
      </c>
      <c r="F3" s="216" t="s">
        <v>2</v>
      </c>
      <c r="G3" s="171"/>
      <c r="H3" s="459">
        <v>175443402</v>
      </c>
    </row>
    <row r="4" spans="1:8" ht="15">
      <c r="A4" s="575" t="s">
        <v>863</v>
      </c>
      <c r="B4" s="581"/>
      <c r="C4" s="581"/>
      <c r="D4" s="581"/>
      <c r="E4" s="460" t="s">
        <v>861</v>
      </c>
      <c r="F4" s="577" t="s">
        <v>3</v>
      </c>
      <c r="G4" s="578"/>
      <c r="H4" s="459" t="s">
        <v>158</v>
      </c>
    </row>
    <row r="5" spans="1:8" ht="15">
      <c r="A5" s="575" t="s">
        <v>4</v>
      </c>
      <c r="B5" s="576"/>
      <c r="C5" s="576"/>
      <c r="D5" s="576"/>
      <c r="E5" s="502" t="s">
        <v>870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/>
      <c r="D13" s="150">
        <v>2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2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-60922</v>
      </c>
      <c r="H27" s="153">
        <f>SUM(H28:H30)</f>
        <v>-60615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-60922</v>
      </c>
      <c r="H29" s="315">
        <v>-60615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-1186</v>
      </c>
      <c r="H32" s="315">
        <v>-307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-62108</v>
      </c>
      <c r="H33" s="153">
        <f>H27+H31+H32</f>
        <v>-60922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3</v>
      </c>
      <c r="D34" s="154">
        <f>SUM(D35:D38)</f>
        <v>1095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3</v>
      </c>
      <c r="D35" s="150">
        <v>1095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6327</v>
      </c>
      <c r="H36" s="153">
        <f>H25+H17+H33</f>
        <v>7513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3</v>
      </c>
      <c r="D45" s="154">
        <f>D34+D39+D44</f>
        <v>1095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183</v>
      </c>
      <c r="D54" s="150">
        <v>183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186</v>
      </c>
      <c r="D55" s="154">
        <f>D19+D20+D21+D27+D32+D45+D51+D53+D54</f>
        <v>1280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10467</v>
      </c>
      <c r="H61" s="153">
        <f>SUM(H62:H68)</f>
        <v>10189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10374</v>
      </c>
      <c r="H63" s="151">
        <v>10083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/>
      <c r="H64" s="151"/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15</v>
      </c>
      <c r="H65" s="151">
        <v>25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72</v>
      </c>
      <c r="H66" s="151">
        <v>72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5</v>
      </c>
      <c r="H67" s="151">
        <v>5</v>
      </c>
    </row>
    <row r="68" spans="1:8" ht="15">
      <c r="A68" s="234" t="s">
        <v>210</v>
      </c>
      <c r="B68" s="240" t="s">
        <v>211</v>
      </c>
      <c r="C68" s="150">
        <v>2</v>
      </c>
      <c r="D68" s="150"/>
      <c r="E68" s="236" t="s">
        <v>212</v>
      </c>
      <c r="F68" s="241" t="s">
        <v>213</v>
      </c>
      <c r="G68" s="151">
        <v>1</v>
      </c>
      <c r="H68" s="151">
        <v>4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10467</v>
      </c>
      <c r="H71" s="160">
        <f>H59+H60+H61+H69+H70</f>
        <v>10189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2</v>
      </c>
      <c r="D75" s="154">
        <f>SUM(D67:D74)</f>
        <v>0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10467</v>
      </c>
      <c r="H79" s="161">
        <f>H71+H74+H75+H76</f>
        <v>10189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16446</v>
      </c>
      <c r="D83" s="150">
        <v>16388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16446</v>
      </c>
      <c r="D84" s="154">
        <f>D83+D82+D78</f>
        <v>16388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/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160</v>
      </c>
      <c r="D88" s="150">
        <v>34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160</v>
      </c>
      <c r="D91" s="154">
        <f>SUM(D87:D90)</f>
        <v>34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16608</v>
      </c>
      <c r="D93" s="154">
        <f>D64+D75+D84+D91+D92</f>
        <v>16422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16794</v>
      </c>
      <c r="D94" s="163">
        <f>D93+D55</f>
        <v>17702</v>
      </c>
      <c r="E94" s="447" t="s">
        <v>269</v>
      </c>
      <c r="F94" s="288" t="s">
        <v>270</v>
      </c>
      <c r="G94" s="164">
        <f>G36+G39+G55+G79</f>
        <v>16794</v>
      </c>
      <c r="H94" s="164">
        <f>H36+H39+H55+H79</f>
        <v>17702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871</v>
      </c>
      <c r="B98" s="430"/>
      <c r="C98" s="579" t="s">
        <v>859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579" t="s">
        <v>867</v>
      </c>
      <c r="F99" s="580"/>
      <c r="G99" s="580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28" sqref="C2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3" t="str">
        <f>'справка №1-БАЛАНС'!E3</f>
        <v>ИНФРА ХОЛДИНГ АД</v>
      </c>
      <c r="C2" s="583"/>
      <c r="D2" s="583"/>
      <c r="E2" s="583"/>
      <c r="F2" s="585" t="s">
        <v>2</v>
      </c>
      <c r="G2" s="585"/>
      <c r="H2" s="523">
        <f>'справка №1-БАЛАНС'!H3</f>
        <v>175443402</v>
      </c>
    </row>
    <row r="3" spans="1:8" ht="15">
      <c r="A3" s="465" t="s">
        <v>273</v>
      </c>
      <c r="B3" s="583" t="str">
        <f>'справка №1-БАЛАНС'!E4</f>
        <v>неконсолидиран</v>
      </c>
      <c r="C3" s="583"/>
      <c r="D3" s="583"/>
      <c r="E3" s="583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4" t="str">
        <f>'справка №1-БАЛАНС'!E5</f>
        <v>01.01.2015- 30.06.2015</v>
      </c>
      <c r="C4" s="584"/>
      <c r="D4" s="584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>
        <v>2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47</v>
      </c>
      <c r="D10" s="45">
        <v>83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2</v>
      </c>
      <c r="D11" s="45">
        <v>2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86</v>
      </c>
      <c r="D12" s="45">
        <v>132</v>
      </c>
      <c r="E12" s="299" t="s">
        <v>77</v>
      </c>
      <c r="F12" s="546" t="s">
        <v>295</v>
      </c>
      <c r="G12" s="547"/>
      <c r="H12" s="547"/>
    </row>
    <row r="13" spans="1:18" ht="12">
      <c r="A13" s="297" t="s">
        <v>296</v>
      </c>
      <c r="B13" s="298" t="s">
        <v>297</v>
      </c>
      <c r="C13" s="45">
        <v>13</v>
      </c>
      <c r="D13" s="45">
        <v>16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/>
      <c r="D16" s="46">
        <v>13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148</v>
      </c>
      <c r="D19" s="48">
        <f>SUM(D9:D15)+D16</f>
        <v>248</v>
      </c>
      <c r="E19" s="303" t="s">
        <v>315</v>
      </c>
      <c r="F19" s="549" t="s">
        <v>316</v>
      </c>
      <c r="G19" s="547">
        <v>296</v>
      </c>
      <c r="H19" s="547">
        <v>185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262</v>
      </c>
      <c r="D22" s="45">
        <v>334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>
        <v>1072</v>
      </c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296</v>
      </c>
      <c r="H24" s="545">
        <f>SUM(H19:H23)</f>
        <v>185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1334</v>
      </c>
      <c r="D26" s="48">
        <f>SUM(D22:D25)</f>
        <v>334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1482</v>
      </c>
      <c r="D28" s="49">
        <f>D26+D19</f>
        <v>582</v>
      </c>
      <c r="E28" s="126" t="s">
        <v>337</v>
      </c>
      <c r="F28" s="551" t="s">
        <v>338</v>
      </c>
      <c r="G28" s="545">
        <f>G13+G15+G24</f>
        <v>296</v>
      </c>
      <c r="H28" s="545">
        <f>H13+H15+H24</f>
        <v>185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1186</v>
      </c>
      <c r="H30" s="52">
        <f>IF((D28-H28)&gt;0,D28-H28,0)</f>
        <v>397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1482</v>
      </c>
      <c r="D33" s="48">
        <f>D28-D31+D32</f>
        <v>582</v>
      </c>
      <c r="E33" s="126" t="s">
        <v>351</v>
      </c>
      <c r="F33" s="551" t="s">
        <v>352</v>
      </c>
      <c r="G33" s="52">
        <f>G32-G31+G28</f>
        <v>296</v>
      </c>
      <c r="H33" s="52">
        <f>H32-H31+H28</f>
        <v>185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1186</v>
      </c>
      <c r="H34" s="545">
        <f>IF((D33-H33)&gt;0,D33-H33,0)</f>
        <v>397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1186</v>
      </c>
      <c r="H39" s="556">
        <f>IF(H34&gt;0,IF(D35+H34&lt;0,0,D35+H34),IF(D34-D35&lt;0,D35-D34,0))</f>
        <v>397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1186</v>
      </c>
      <c r="H41" s="51">
        <f>IF(D39=0,IF(H39-H40&gt;0,H39-H40+D40,0),IF(D39-D40&lt;0,D40-D39+H40,0))</f>
        <v>397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1482</v>
      </c>
      <c r="D42" s="52">
        <f>D33+D35+D39</f>
        <v>582</v>
      </c>
      <c r="E42" s="127" t="s">
        <v>378</v>
      </c>
      <c r="F42" s="128" t="s">
        <v>379</v>
      </c>
      <c r="G42" s="52">
        <f>G39+G33</f>
        <v>1482</v>
      </c>
      <c r="H42" s="52">
        <f>H39+H33</f>
        <v>582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6" t="s">
        <v>854</v>
      </c>
      <c r="B45" s="586"/>
      <c r="C45" s="586"/>
      <c r="D45" s="586"/>
      <c r="E45" s="586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875</v>
      </c>
      <c r="C48" s="425" t="s">
        <v>815</v>
      </c>
      <c r="D48" s="582" t="s">
        <v>860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2" t="s">
        <v>868</v>
      </c>
      <c r="E50" s="582"/>
      <c r="F50" s="582"/>
      <c r="G50" s="582"/>
      <c r="H50" s="582"/>
    </row>
    <row r="51" spans="1:8" ht="12">
      <c r="A51" s="561"/>
      <c r="B51" s="557"/>
      <c r="C51" s="423"/>
      <c r="D51" s="582"/>
      <c r="E51" s="582"/>
      <c r="F51" s="582"/>
      <c r="G51" s="582"/>
      <c r="H51" s="582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D46" sqref="D46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01.01.2015- 30.06.2015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-33</v>
      </c>
      <c r="D11" s="53">
        <v>-74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-57</v>
      </c>
      <c r="D13" s="53">
        <v>-156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-11</v>
      </c>
      <c r="D14" s="53">
        <v>-16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-35</v>
      </c>
      <c r="D19" s="53">
        <v>-21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-136</v>
      </c>
      <c r="D20" s="54">
        <f>SUM(D10:D19)</f>
        <v>-267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176</v>
      </c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-10</v>
      </c>
      <c r="D24" s="53">
        <v>742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194</v>
      </c>
      <c r="D25" s="53">
        <v>-501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21</v>
      </c>
      <c r="D26" s="53">
        <v>2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381</v>
      </c>
      <c r="D32" s="54">
        <f>SUM(D22:D31)</f>
        <v>243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55</v>
      </c>
      <c r="D36" s="53">
        <v>392</v>
      </c>
      <c r="E36" s="129"/>
      <c r="F36" s="129"/>
    </row>
    <row r="37" spans="1:6" ht="12">
      <c r="A37" s="331" t="s">
        <v>435</v>
      </c>
      <c r="B37" s="332" t="s">
        <v>436</v>
      </c>
      <c r="C37" s="53">
        <v>-176</v>
      </c>
      <c r="D37" s="53">
        <v>-406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2</v>
      </c>
      <c r="D39" s="53">
        <v>2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/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-119</v>
      </c>
      <c r="D42" s="54">
        <f>SUM(D34:D41)</f>
        <v>-12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126</v>
      </c>
      <c r="D43" s="54">
        <f>D42+D32+D20</f>
        <v>-36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34</v>
      </c>
      <c r="D44" s="131">
        <v>88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160</v>
      </c>
      <c r="D45" s="54">
        <f>D44+D43</f>
        <v>52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160</v>
      </c>
      <c r="D46" s="55">
        <v>52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874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7"/>
      <c r="D50" s="587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867</v>
      </c>
      <c r="C52" s="587"/>
      <c r="D52" s="587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8" sqref="A38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0" t="str">
        <f>'справка №1-БАЛАНС'!E3</f>
        <v>ИНФРА ХОЛДИНГ АД</v>
      </c>
      <c r="C3" s="590"/>
      <c r="D3" s="590"/>
      <c r="E3" s="590"/>
      <c r="F3" s="590"/>
      <c r="G3" s="590"/>
      <c r="H3" s="590"/>
      <c r="I3" s="590"/>
      <c r="J3" s="474"/>
      <c r="K3" s="592" t="s">
        <v>2</v>
      </c>
      <c r="L3" s="592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3</v>
      </c>
      <c r="L4" s="593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4" t="str">
        <f>'справка №1-БАЛАНС'!E5</f>
        <v>01.01.2015- 30.06.2015</v>
      </c>
      <c r="C5" s="594"/>
      <c r="D5" s="594"/>
      <c r="E5" s="594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0</v>
      </c>
      <c r="J11" s="57">
        <f>'справка №1-БАЛАНС'!H29+'справка №1-БАЛАНС'!H32</f>
        <v>-60922</v>
      </c>
      <c r="K11" s="59"/>
      <c r="L11" s="343">
        <f>SUM(C11:K11)</f>
        <v>7513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-3783</v>
      </c>
      <c r="J12" s="58">
        <f t="shared" si="0"/>
        <v>3783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>
        <v>-3783</v>
      </c>
      <c r="J14" s="59">
        <v>3783</v>
      </c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-3783</v>
      </c>
      <c r="J15" s="60">
        <f t="shared" si="2"/>
        <v>-57139</v>
      </c>
      <c r="K15" s="60">
        <f t="shared" si="2"/>
        <v>0</v>
      </c>
      <c r="L15" s="343">
        <f t="shared" si="1"/>
        <v>7513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-1186</v>
      </c>
      <c r="K16" s="59"/>
      <c r="L16" s="343">
        <f t="shared" si="1"/>
        <v>-1186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-3783</v>
      </c>
      <c r="J29" s="58">
        <f t="shared" si="6"/>
        <v>-58325</v>
      </c>
      <c r="K29" s="58">
        <f t="shared" si="6"/>
        <v>0</v>
      </c>
      <c r="L29" s="343">
        <f t="shared" si="1"/>
        <v>6327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-3783</v>
      </c>
      <c r="J32" s="58">
        <f t="shared" si="7"/>
        <v>-58325</v>
      </c>
      <c r="K32" s="58">
        <f t="shared" si="7"/>
        <v>0</v>
      </c>
      <c r="L32" s="343">
        <f t="shared" si="1"/>
        <v>6327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855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873</v>
      </c>
      <c r="B38" s="573" t="s">
        <v>859</v>
      </c>
      <c r="C38" s="573"/>
      <c r="D38" s="535"/>
      <c r="E38" s="535"/>
      <c r="F38" s="589"/>
      <c r="G38" s="589"/>
      <c r="H38" s="589"/>
      <c r="I38" s="589"/>
      <c r="J38" s="15" t="s">
        <v>857</v>
      </c>
      <c r="K38" s="15"/>
      <c r="L38" s="589" t="s">
        <v>868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1">
      <selection activeCell="G34" sqref="G34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5" t="s">
        <v>381</v>
      </c>
      <c r="B2" s="596"/>
      <c r="C2" s="597" t="str">
        <f>'справка №1-БАЛАНС'!E3</f>
        <v>ИНФРА ХОЛДИНГ АД</v>
      </c>
      <c r="D2" s="597"/>
      <c r="E2" s="597"/>
      <c r="F2" s="597"/>
      <c r="G2" s="597"/>
      <c r="H2" s="597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5" t="s">
        <v>4</v>
      </c>
      <c r="B3" s="596"/>
      <c r="C3" s="598" t="str">
        <f>'справка №1-БАЛАНС'!E5</f>
        <v>01.01.2015- 30.06.2015</v>
      </c>
      <c r="D3" s="598"/>
      <c r="E3" s="598"/>
      <c r="F3" s="483"/>
      <c r="G3" s="483"/>
      <c r="H3" s="483"/>
      <c r="I3" s="483"/>
      <c r="J3" s="483"/>
      <c r="K3" s="483"/>
      <c r="L3" s="483"/>
      <c r="M3" s="599" t="s">
        <v>3</v>
      </c>
      <c r="N3" s="599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0" t="s">
        <v>461</v>
      </c>
      <c r="B5" s="601"/>
      <c r="C5" s="608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6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6" t="s">
        <v>526</v>
      </c>
      <c r="R5" s="606" t="s">
        <v>527</v>
      </c>
    </row>
    <row r="6" spans="1:18" s="99" customFormat="1" ht="48">
      <c r="A6" s="602"/>
      <c r="B6" s="603"/>
      <c r="C6" s="609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7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7"/>
      <c r="R6" s="607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1</v>
      </c>
      <c r="E11" s="188"/>
      <c r="F11" s="188"/>
      <c r="G11" s="73">
        <f t="shared" si="2"/>
        <v>1</v>
      </c>
      <c r="H11" s="64"/>
      <c r="I11" s="64"/>
      <c r="J11" s="73">
        <f t="shared" si="3"/>
        <v>1</v>
      </c>
      <c r="K11" s="64">
        <v>1</v>
      </c>
      <c r="L11" s="64"/>
      <c r="M11" s="64"/>
      <c r="N11" s="73">
        <f t="shared" si="4"/>
        <v>1</v>
      </c>
      <c r="O11" s="64"/>
      <c r="P11" s="64"/>
      <c r="Q11" s="73">
        <f t="shared" si="0"/>
        <v>1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>
        <v>31</v>
      </c>
      <c r="E14" s="188"/>
      <c r="F14" s="188"/>
      <c r="G14" s="73">
        <f t="shared" si="2"/>
        <v>31</v>
      </c>
      <c r="H14" s="64"/>
      <c r="I14" s="64"/>
      <c r="J14" s="73">
        <f t="shared" si="3"/>
        <v>31</v>
      </c>
      <c r="K14" s="64">
        <v>29</v>
      </c>
      <c r="L14" s="64">
        <v>2</v>
      </c>
      <c r="M14" s="64"/>
      <c r="N14" s="73">
        <f t="shared" si="4"/>
        <v>31</v>
      </c>
      <c r="O14" s="64"/>
      <c r="P14" s="64"/>
      <c r="Q14" s="73">
        <f t="shared" si="0"/>
        <v>31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32</v>
      </c>
      <c r="E17" s="193">
        <f>SUM(E9:E16)</f>
        <v>0</v>
      </c>
      <c r="F17" s="193">
        <f>SUM(F9:F16)</f>
        <v>0</v>
      </c>
      <c r="G17" s="73">
        <f t="shared" si="2"/>
        <v>32</v>
      </c>
      <c r="H17" s="74">
        <f>SUM(H9:H16)</f>
        <v>0</v>
      </c>
      <c r="I17" s="74">
        <f>SUM(I9:I16)</f>
        <v>0</v>
      </c>
      <c r="J17" s="73">
        <f t="shared" si="3"/>
        <v>32</v>
      </c>
      <c r="K17" s="74">
        <f>SUM(K9:K16)</f>
        <v>30</v>
      </c>
      <c r="L17" s="74">
        <f>SUM(L9:L16)</f>
        <v>2</v>
      </c>
      <c r="M17" s="74">
        <f>SUM(M9:M16)</f>
        <v>0</v>
      </c>
      <c r="N17" s="73">
        <f t="shared" si="4"/>
        <v>32</v>
      </c>
      <c r="O17" s="74">
        <f>SUM(O9:O16)</f>
        <v>0</v>
      </c>
      <c r="P17" s="74">
        <f>SUM(P9:P16)</f>
        <v>0</v>
      </c>
      <c r="Q17" s="73">
        <f t="shared" si="5"/>
        <v>32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2</v>
      </c>
      <c r="E22" s="188"/>
      <c r="F22" s="188"/>
      <c r="G22" s="73">
        <f t="shared" si="2"/>
        <v>2</v>
      </c>
      <c r="H22" s="64"/>
      <c r="I22" s="64"/>
      <c r="J22" s="73">
        <f t="shared" si="3"/>
        <v>2</v>
      </c>
      <c r="K22" s="64">
        <v>2</v>
      </c>
      <c r="L22" s="64"/>
      <c r="M22" s="64"/>
      <c r="N22" s="73">
        <f t="shared" si="4"/>
        <v>2</v>
      </c>
      <c r="O22" s="64"/>
      <c r="P22" s="64"/>
      <c r="Q22" s="73">
        <f t="shared" si="5"/>
        <v>2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</v>
      </c>
      <c r="H25" s="65">
        <f t="shared" si="7"/>
        <v>0</v>
      </c>
      <c r="I25" s="65">
        <f t="shared" si="7"/>
        <v>0</v>
      </c>
      <c r="J25" s="66">
        <f t="shared" si="3"/>
        <v>2</v>
      </c>
      <c r="K25" s="65">
        <f t="shared" si="7"/>
        <v>2</v>
      </c>
      <c r="L25" s="65">
        <f t="shared" si="7"/>
        <v>0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38674</v>
      </c>
      <c r="E27" s="191">
        <f aca="true" t="shared" si="8" ref="E27:P27">SUM(E28:E31)</f>
        <v>0</v>
      </c>
      <c r="F27" s="191">
        <f t="shared" si="8"/>
        <v>1092</v>
      </c>
      <c r="G27" s="70">
        <f t="shared" si="2"/>
        <v>37582</v>
      </c>
      <c r="H27" s="69">
        <f t="shared" si="8"/>
        <v>0</v>
      </c>
      <c r="I27" s="69">
        <f t="shared" si="8"/>
        <v>37579</v>
      </c>
      <c r="J27" s="70">
        <f t="shared" si="3"/>
        <v>3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3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38674</v>
      </c>
      <c r="E28" s="188"/>
      <c r="F28" s="188">
        <v>1092</v>
      </c>
      <c r="G28" s="73">
        <f t="shared" si="2"/>
        <v>37582</v>
      </c>
      <c r="H28" s="64"/>
      <c r="I28" s="64">
        <v>37579</v>
      </c>
      <c r="J28" s="73">
        <f t="shared" si="3"/>
        <v>3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3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38674</v>
      </c>
      <c r="E38" s="193">
        <f aca="true" t="shared" si="12" ref="E38:P38">E27+E32+E37</f>
        <v>0</v>
      </c>
      <c r="F38" s="193">
        <f t="shared" si="12"/>
        <v>1092</v>
      </c>
      <c r="G38" s="73">
        <f t="shared" si="2"/>
        <v>37582</v>
      </c>
      <c r="H38" s="74">
        <f t="shared" si="12"/>
        <v>0</v>
      </c>
      <c r="I38" s="74">
        <f t="shared" si="12"/>
        <v>37579</v>
      </c>
      <c r="J38" s="73">
        <f t="shared" si="3"/>
        <v>3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3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38708</v>
      </c>
      <c r="E40" s="436">
        <f>E17+E18+E19+E25+E38+E39</f>
        <v>0</v>
      </c>
      <c r="F40" s="436">
        <f aca="true" t="shared" si="13" ref="F40:R40">F17+F18+F19+F25+F38+F39</f>
        <v>1092</v>
      </c>
      <c r="G40" s="436">
        <f t="shared" si="13"/>
        <v>37616</v>
      </c>
      <c r="H40" s="436">
        <f t="shared" si="13"/>
        <v>0</v>
      </c>
      <c r="I40" s="436">
        <f t="shared" si="13"/>
        <v>37579</v>
      </c>
      <c r="J40" s="436">
        <f t="shared" si="13"/>
        <v>37</v>
      </c>
      <c r="K40" s="436">
        <f t="shared" si="13"/>
        <v>32</v>
      </c>
      <c r="L40" s="436">
        <f t="shared" si="13"/>
        <v>2</v>
      </c>
      <c r="M40" s="436">
        <f t="shared" si="13"/>
        <v>0</v>
      </c>
      <c r="N40" s="436">
        <f t="shared" si="13"/>
        <v>34</v>
      </c>
      <c r="O40" s="436">
        <f t="shared" si="13"/>
        <v>0</v>
      </c>
      <c r="P40" s="436">
        <f t="shared" si="13"/>
        <v>0</v>
      </c>
      <c r="Q40" s="436">
        <f t="shared" si="13"/>
        <v>34</v>
      </c>
      <c r="R40" s="436">
        <f t="shared" si="13"/>
        <v>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872</v>
      </c>
      <c r="C44" s="353"/>
      <c r="D44" s="354"/>
      <c r="E44" s="354"/>
      <c r="F44" s="354"/>
      <c r="G44" s="350"/>
      <c r="H44" s="604" t="s">
        <v>859</v>
      </c>
      <c r="I44" s="605"/>
      <c r="J44" s="605"/>
      <c r="K44" s="605"/>
      <c r="L44" s="604"/>
      <c r="M44" s="605"/>
      <c r="N44" s="605"/>
      <c r="O44" s="604" t="s">
        <v>869</v>
      </c>
      <c r="P44" s="605"/>
      <c r="Q44" s="605"/>
      <c r="R44" s="605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118" sqref="C118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605</v>
      </c>
      <c r="B1" s="612"/>
      <c r="C1" s="612"/>
      <c r="D1" s="612"/>
      <c r="E1" s="612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6" t="str">
        <f>'справка №1-БАЛАНС'!E3</f>
        <v>ИНФРА ХОЛДИНГ АД</v>
      </c>
      <c r="C3" s="617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3" t="str">
        <f>'справка №1-БАЛАНС'!E5</f>
        <v>01.01.2015- 30.06.2015</v>
      </c>
      <c r="C4" s="614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183</v>
      </c>
      <c r="D21" s="107"/>
      <c r="E21" s="119">
        <f t="shared" si="0"/>
        <v>183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16446</v>
      </c>
      <c r="D24" s="118">
        <f>SUM(D25:D27)</f>
        <v>16446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16446</v>
      </c>
      <c r="D25" s="107">
        <v>16446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2</v>
      </c>
      <c r="D28" s="107">
        <v>2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16448</v>
      </c>
      <c r="D43" s="103">
        <f>D24+D28+D29+D31+D30+D32+D33+D38</f>
        <v>16448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16631</v>
      </c>
      <c r="D44" s="102">
        <f>D43+D21+D19+D9</f>
        <v>16448</v>
      </c>
      <c r="E44" s="117">
        <f>E43+E21+E19+E9</f>
        <v>183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10467</v>
      </c>
      <c r="D85" s="103">
        <f>SUM(D86:D90)+D94</f>
        <v>10467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10374</v>
      </c>
      <c r="D86" s="107">
        <v>10374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15</v>
      </c>
      <c r="D87" s="107">
        <v>15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74</v>
      </c>
      <c r="D89" s="107">
        <v>74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</v>
      </c>
      <c r="D90" s="102">
        <f>SUM(D91:D93)</f>
        <v>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</v>
      </c>
      <c r="D93" s="107">
        <v>1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3</v>
      </c>
      <c r="D94" s="107">
        <v>3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10467</v>
      </c>
      <c r="D96" s="103">
        <f>D85+D80+D75+D71+D95</f>
        <v>10467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10467</v>
      </c>
      <c r="D97" s="103">
        <f>D96+D68+D66</f>
        <v>10467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39400</v>
      </c>
      <c r="D104" s="107"/>
      <c r="E104" s="107"/>
      <c r="F104" s="124">
        <f>C104+D104-E104</f>
        <v>39400</v>
      </c>
    </row>
    <row r="105" spans="1:16" ht="12">
      <c r="A105" s="410" t="s">
        <v>773</v>
      </c>
      <c r="B105" s="393" t="s">
        <v>774</v>
      </c>
      <c r="C105" s="102">
        <f>SUM(C102:C104)</f>
        <v>39400</v>
      </c>
      <c r="D105" s="102">
        <f>SUM(D102:D104)</f>
        <v>0</v>
      </c>
      <c r="E105" s="102">
        <f>SUM(E102:E104)</f>
        <v>0</v>
      </c>
      <c r="F105" s="102">
        <f>SUM(F102:F104)</f>
        <v>39400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776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5" t="s">
        <v>871</v>
      </c>
      <c r="B109" s="615"/>
      <c r="C109" s="604" t="s">
        <v>859</v>
      </c>
      <c r="D109" s="605"/>
      <c r="E109" s="605"/>
      <c r="F109" s="605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880</v>
      </c>
      <c r="D111" s="610"/>
      <c r="E111" s="610"/>
      <c r="F111" s="610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6" sqref="B36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8" t="str">
        <f>'справка №1-БАЛАНС'!E3</f>
        <v>ИНФРА ХОЛДИНГ АД</v>
      </c>
      <c r="C4" s="618"/>
      <c r="D4" s="618"/>
      <c r="E4" s="618"/>
      <c r="F4" s="618"/>
      <c r="G4" s="624" t="s">
        <v>2</v>
      </c>
      <c r="H4" s="624"/>
      <c r="I4" s="498">
        <f>'справка №1-БАЛАНС'!H3</f>
        <v>175443402</v>
      </c>
    </row>
    <row r="5" spans="1:9" ht="15">
      <c r="A5" s="499" t="s">
        <v>4</v>
      </c>
      <c r="B5" s="619" t="str">
        <f>'справка №1-БАЛАНС'!E5</f>
        <v>01.01.2015- 30.06.2015</v>
      </c>
      <c r="C5" s="619"/>
      <c r="D5" s="619"/>
      <c r="E5" s="619"/>
      <c r="F5" s="619"/>
      <c r="G5" s="622" t="s">
        <v>3</v>
      </c>
      <c r="H5" s="623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872</v>
      </c>
      <c r="B30" s="621"/>
      <c r="C30" s="621"/>
      <c r="D30" s="457" t="s">
        <v>815</v>
      </c>
      <c r="E30" s="620" t="s">
        <v>860</v>
      </c>
      <c r="F30" s="620"/>
      <c r="G30" s="620"/>
      <c r="H30" s="418" t="s">
        <v>777</v>
      </c>
      <c r="I30" s="620"/>
      <c r="J30" s="620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868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C12" sqref="C12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5" t="str">
        <f>'справка №1-БАЛАНС'!E3</f>
        <v>ИНФРА ХОЛДИНГ АД</v>
      </c>
      <c r="C5" s="625"/>
      <c r="D5" s="625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6" t="str">
        <f>'справка №1-БАЛАНС'!E5</f>
        <v>01.01.2015- 30.06.2015</v>
      </c>
      <c r="C6" s="626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25.5">
      <c r="A13" s="35" t="s">
        <v>864</v>
      </c>
      <c r="B13" s="36"/>
      <c r="C13" s="439">
        <v>6356</v>
      </c>
      <c r="D13" s="572">
        <v>1</v>
      </c>
      <c r="E13" s="439"/>
      <c r="F13" s="441">
        <f>C13-E13</f>
        <v>6356</v>
      </c>
    </row>
    <row r="14" spans="1:6" ht="12.75">
      <c r="A14" s="35" t="s">
        <v>865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866</v>
      </c>
      <c r="C15" s="506">
        <v>1</v>
      </c>
      <c r="D15" s="574">
        <v>1</v>
      </c>
      <c r="F15" s="506">
        <f>C15-E15</f>
        <v>1</v>
      </c>
    </row>
    <row r="16" spans="1:6" ht="12.75">
      <c r="A16" s="35" t="s">
        <v>876</v>
      </c>
      <c r="B16" s="36"/>
      <c r="C16" s="439">
        <v>1</v>
      </c>
      <c r="D16" s="439">
        <v>0.51</v>
      </c>
      <c r="E16" s="439"/>
      <c r="F16" s="441">
        <f>C16-E16</f>
        <v>1</v>
      </c>
    </row>
    <row r="17" spans="1:6" ht="12.75">
      <c r="A17" s="35" t="s">
        <v>877</v>
      </c>
      <c r="B17" s="36" t="s">
        <v>878</v>
      </c>
      <c r="C17" s="439"/>
      <c r="D17" s="439"/>
      <c r="E17" s="439"/>
      <c r="F17" s="441">
        <f aca="true" t="shared" si="0" ref="F17:F25">C17-E17</f>
        <v>0</v>
      </c>
    </row>
    <row r="18" spans="1:6" ht="25.5">
      <c r="A18" s="35" t="s">
        <v>879</v>
      </c>
      <c r="B18" s="36" t="s">
        <v>878</v>
      </c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37582</v>
      </c>
      <c r="D26" s="427"/>
      <c r="E26" s="427">
        <f>SUM(E12:E25)</f>
        <v>0</v>
      </c>
      <c r="F26" s="440">
        <f>SUM(F12:F25)</f>
        <v>37582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37582</v>
      </c>
      <c r="D78" s="427"/>
      <c r="E78" s="427">
        <f>E77+E60+E43+E26</f>
        <v>0</v>
      </c>
      <c r="F78" s="440">
        <f>F77+F60+F43+F26</f>
        <v>37582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872</v>
      </c>
      <c r="B150" s="451"/>
      <c r="C150" s="604" t="s">
        <v>859</v>
      </c>
      <c r="D150" s="605"/>
      <c r="E150" s="605"/>
      <c r="F150" s="605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7" t="s">
        <v>867</v>
      </c>
      <c r="D152" s="627"/>
      <c r="E152" s="627"/>
      <c r="F152" s="627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2:F14 C115:F129 C98:F112 C81:F95 C62:F76 C45:F59 C28:F42 C16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comp91</cp:lastModifiedBy>
  <cp:lastPrinted>2015-07-16T09:15:49Z</cp:lastPrinted>
  <dcterms:created xsi:type="dcterms:W3CDTF">2000-06-29T12:02:40Z</dcterms:created>
  <dcterms:modified xsi:type="dcterms:W3CDTF">2015-07-27T13:14:48Z</dcterms:modified>
  <cp:category/>
  <cp:version/>
  <cp:contentType/>
  <cp:contentStatus/>
</cp:coreProperties>
</file>