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<sst xmlns="http://schemas.openxmlformats.org/spreadsheetml/2006/main" count="1052" uniqueCount="870">
  <si>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</si>
  <si>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</si>
  <si>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</si>
  <si>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</si>
  <si>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</si>
  <si>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</si>
  <si>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</si>
  <si>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</si>
  <si>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</si>
  <si>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</si>
  <si>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</si>
  <si>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</si>
  <si>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</si>
  <si>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</si>
  <si>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</si>
  <si>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</si>
  <si>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</si>
  <si>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</si>
  <si>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</si>
  <si>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</si>
  <si>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</si>
  <si>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</si>
  <si>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</si>
  <si>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</si>
  <si>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</si>
  <si>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</si>
  <si>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</si>
  <si>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</si>
  <si>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</si>
  <si>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</si>
  <si>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</si>
  <si>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</si>
  <si>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</si>
  <si>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</si>
  <si>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</si>
  <si>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</si>
  <si>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</si>
  <si>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</si>
  <si>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</si>
  <si>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</si>
  <si>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</si>
  <si>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</si>
  <si>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</si>
  <si>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</si>
  <si>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</si>
  <si>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</si>
  <si>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</si>
  <si>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</si>
  <si>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</si>
  <si>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</si>
  <si>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</si>
  <si>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</si>
  <si>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</si>
  <si>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</si>
  <si>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</si>
  <si>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</si>
  <si>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</si>
  <si>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</si>
  <si>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</si>
  <si>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</si>
  <si>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</si>
  <si>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</si>
  <si>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</si>
  <si>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</si>
  <si>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</si>
  <si>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</si>
  <si>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</si>
  <si>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</si>
  <si>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</si>
  <si>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</si>
  <si>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</si>
  <si>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</si>
  <si>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</si>
  <si>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</si>
  <si>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</si>
  <si>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</si>
  <si>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</si>
  <si>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</si>
  <si>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</si>
  <si>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</si>
  <si>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</si>
  <si>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</si>
  <si>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</si>
  <si>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</si>
  <si>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</si>
  <si>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</si>
  <si>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</si>
  <si>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</si>
  <si>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</si>
  <si>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</si>
  <si>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</si>
  <si>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</si>
  <si>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</si>
  <si>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</si>
  <si>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</si>
  <si>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</si>
  <si>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</si>
  <si>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</si>
  <si>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</si>
  <si>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</si>
  <si>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</si>
  <si>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</si>
  <si>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</si>
  <si>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</si>
  <si>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</si>
  <si>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</si>
  <si>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</si>
  <si>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</si>
  <si>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</si>
  <si>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</si>
  <si>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</si>
  <si>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</si>
  <si>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</si>
  <si>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</si>
  <si>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</si>
  <si>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</si>
  <si>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</si>
  <si>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</si>
  <si>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</si>
  <si>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</si>
  <si>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</si>
  <si>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</si>
  <si>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</si>
  <si>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</si>
  <si>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</si>
  <si>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</si>
  <si>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</si>
  <si>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</si>
  <si>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</si>
  <si>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</si>
  <si>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</si>
  <si>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</si>
  <si>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</si>
  <si>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</si>
  <si>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</si>
  <si>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</si>
  <si>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</si>
  <si>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</si>
  <si>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</si>
  <si>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</si>
  <si>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</si>
  <si>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</si>
  <si>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</si>
  <si>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</si>
  <si>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</si>
  <si>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</si>
  <si>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</si>
  <si>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</si>
  <si>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</si>
  <si>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</si>
  <si>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</si>
  <si>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</si>
  <si>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</si>
  <si>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</si>
  <si>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</si>
  <si>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</si>
  <si>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</si>
  <si>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</si>
  <si>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</si>
  <si>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</si>
  <si>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</si>
  <si>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</si>
  <si>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</si>
  <si>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</si>
  <si>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</si>
  <si>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</si>
  <si>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</si>
  <si>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</si>
  <si>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</si>
  <si>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</si>
  <si>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</si>
  <si>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</si>
  <si>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</si>
  <si>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</si>
  <si>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</si>
  <si>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</si>
  <si>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</si>
  <si>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</si>
  <si>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</si>
  <si>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</si>
  <si>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</si>
  <si>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</si>
  <si>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</si>
  <si>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</si>
  <si>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</si>
  <si>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</si>
  <si>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</si>
  <si>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</si>
  <si>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</si>
  <si>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</si>
  <si>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</si>
  <si>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</si>
  <si>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</si>
  <si>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</si>
  <si>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</si>
  <si>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</si>
  <si>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</si>
  <si>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</si>
  <si>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</si>
  <si>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</si>
  <si>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</si>
  <si>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</si>
  <si>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</si>
  <si>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</si>
  <si>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</si>
  <si>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</si>
  <si>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</si>
  <si>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</si>
  <si>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</si>
  <si>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</si>
  <si>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</si>
  <si>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</si>
  <si>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</si>
  <si>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</si>
  <si>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</si>
  <si>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</si>
  <si>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</si>
  <si>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</si>
  <si>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</si>
  <si>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</si>
  <si>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</si>
  <si>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</si>
  <si>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</si>
  <si>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</si>
  <si>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</si>
  <si>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</si>
  <si>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</si>
  <si>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</si>
  <si>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</si>
  <si>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</si>
  <si>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</si>
  <si>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</si>
  <si>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</si>
  <si>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</si>
  <si>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</si>
  <si>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</si>
  <si>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</si>
  <si>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</si>
  <si>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</si>
  <si>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</si>
  <si>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</si>
  <si>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</si>
  <si>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</si>
  <si>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</si>
  <si>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</si>
  <si>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</si>
  <si>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</si>
  <si>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</si>
  <si>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</si>
  <si>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</si>
  <si>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</si>
  <si>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</si>
  <si>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</si>
  <si>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</si>
  <si>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</si>
  <si>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</si>
  <si>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</si>
  <si>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</si>
  <si>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</si>
  <si>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</si>
  <si>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</si>
  <si>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</si>
  <si>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</si>
  <si>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</si>
  <si>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</si>
  <si>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</si>
  <si>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</si>
  <si>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</si>
  <si>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</si>
  <si>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</si>
  <si>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</si>
  <si>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</si>
  <si>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</si>
  <si>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</si>
  <si>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</si>
  <si>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</si>
  <si>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</si>
  <si>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</si>
  <si>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</si>
  <si>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</si>
  <si>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</si>
  <si>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</si>
  <si>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</si>
  <si>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</si>
  <si>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</si>
  <si>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</si>
  <si>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</si>
  <si>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</si>
  <si>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</si>
  <si>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</si>
  <si>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</si>
  <si>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</si>
  <si>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</si>
  <si>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</si>
  <si>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</si>
  <si>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</si>
  <si>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</si>
  <si>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</si>
  <si>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</si>
  <si>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</si>
  <si>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</si>
  <si>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</si>
  <si>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</si>
  <si>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</si>
  <si>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</si>
  <si>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</si>
  <si>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</si>
  <si>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</si>
  <si>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</si>
  <si>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</si>
  <si>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</si>
  <si>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</si>
  <si>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</si>
  <si>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</si>
  <si>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</si>
  <si>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</si>
  <si>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</si>
  <si>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</si>
  <si>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</si>
  <si>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</si>
  <si>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</si>
  <si>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</si>
  <si>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</si>
  <si>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</si>
  <si>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</si>
  <si>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</si>
  <si>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</si>
  <si>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</si>
  <si>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</si>
  <si>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</si>
  <si>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</si>
  <si>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</si>
  <si>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</si>
  <si>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</si>
  <si>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</si>
  <si>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</si>
  <si>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</si>
  <si>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</si>
  <si>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</si>
  <si>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</si>
  <si>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</si>
  <si>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</si>
  <si>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</si>
  <si>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</si>
  <si>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</si>
  <si>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</si>
  <si>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</si>
  <si>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</si>
  <si>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</si>
  <si>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</si>
  <si>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</si>
  <si>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</si>
  <si>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</si>
  <si>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</si>
  <si>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</si>
  <si>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</si>
  <si>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</si>
  <si>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</si>
  <si>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</si>
  <si>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</si>
  <si>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</si>
  <si>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</si>
  <si>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</si>
  <si>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</si>
  <si>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</si>
  <si>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</si>
  <si>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</si>
  <si>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</si>
  <si>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</si>
  <si>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</si>
  <si>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</si>
  <si>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</si>
  <si>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</si>
  <si>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</si>
  <si>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</si>
  <si>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</si>
  <si>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</si>
  <si>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</si>
  <si>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</si>
  <si>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</si>
  <si>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</si>
  <si>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</si>
  <si>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</si>
  <si>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</si>
  <si>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</si>
  <si>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</si>
  <si>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</si>
  <si>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</si>
  <si>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</si>
  <si>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</si>
  <si>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</si>
  <si>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</si>
  <si>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</si>
  <si>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</si>
  <si>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</si>
  <si>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</si>
  <si>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</si>
  <si>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</si>
  <si>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</si>
  <si>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</si>
  <si>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</si>
  <si>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</si>
  <si>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</si>
  <si>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</si>
  <si>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</si>
  <si>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</si>
  <si>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</si>
  <si>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</si>
  <si>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</si>
  <si>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</si>
  <si>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</si>
  <si>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</si>
  <si>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</si>
  <si>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</si>
  <si>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</si>
  <si>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</si>
  <si>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</si>
  <si>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</si>
  <si>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</si>
  <si>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</si>
  <si>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</si>
  <si>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</si>
  <si>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</si>
  <si>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</si>
  <si>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</si>
  <si>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</si>
  <si>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</si>
  <si>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</si>
  <si>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</si>
  <si>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</si>
  <si>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</si>
  <si>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</si>
  <si>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</si>
  <si>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</si>
  <si>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</si>
  <si>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</si>
  <si>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</si>
  <si>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</si>
  <si>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</si>
  <si>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</si>
  <si>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</si>
  <si>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</si>
  <si>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</si>
  <si>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</si>
  <si>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</si>
  <si>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</si>
  <si>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</si>
  <si>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</si>
  <si>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</si>
  <si>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</si>
  <si>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</si>
  <si>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</si>
  <si>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</si>
  <si>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</si>
  <si>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</si>
  <si>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</si>
  <si>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</si>
  <si>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</si>
  <si>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</si>
  <si>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</si>
  <si>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</si>
  <si>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</si>
  <si>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</si>
  <si>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</si>
  <si>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</si>
  <si>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</si>
  <si>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</si>
  <si>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</si>
  <si>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</si>
  <si>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</si>
  <si>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</si>
  <si>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</si>
  <si>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</si>
  <si>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</si>
  <si>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</si>
  <si>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</si>
  <si>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</si>
  <si>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</si>
  <si>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</si>
  <si>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</si>
  <si>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</si>
  <si>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</si>
  <si>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</si>
  <si>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</si>
  <si>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</si>
  <si>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</si>
  <si>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</si>
  <si>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</si>
  <si>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</si>
  <si>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</si>
  <si>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</si>
  <si>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</si>
  <si>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</si>
  <si>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</si>
  <si>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</si>
  <si>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</si>
  <si>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</si>
  <si>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</si>
  <si>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</si>
  <si>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</si>
  <si>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</si>
  <si>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</si>
  <si>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</si>
  <si>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</si>
  <si>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</si>
  <si>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</si>
  <si>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</si>
  <si>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</si>
  <si>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</si>
  <si>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</si>
  <si>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</si>
  <si>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</si>
  <si>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</si>
  <si>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</si>
  <si>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</si>
  <si>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</si>
  <si>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</si>
  <si>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</si>
  <si>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</si>
  <si>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</si>
  <si>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</si>
  <si>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</si>
  <si>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</si>
  <si>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</si>
  <si>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</si>
  <si>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</si>
  <si>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</si>
  <si>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</si>
  <si>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</si>
  <si>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</si>
  <si>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</si>
  <si>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</si>
  <si>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</si>
  <si>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</si>
  <si>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</si>
  <si>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</si>
  <si>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</si>
  <si>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</si>
  <si>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</si>
  <si>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</si>
  <si>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</si>
  <si>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</si>
  <si>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</si>
  <si>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</si>
  <si>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</si>
  <si>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</si>
  <si>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</si>
  <si>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</si>
  <si>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</si>
  <si>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</si>
  <si>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</si>
  <si>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</si>
  <si>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</si>
  <si>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</si>
  <si>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</si>
  <si>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</si>
  <si>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</si>
  <si>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</si>
  <si>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</si>
  <si>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</si>
  <si>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</si>
  <si>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</si>
  <si>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</si>
  <si>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</si>
  <si>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</si>
  <si>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</si>
  <si>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</si>
  <si>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</si>
  <si>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</si>
  <si>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</si>
  <si>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</si>
  <si>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</si>
  <si>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</si>
  <si>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</si>
  <si>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</si>
  <si>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</si>
  <si>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</si>
  <si>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</si>
  <si>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</si>
  <si>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</si>
  <si>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</si>
  <si>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</si>
  <si>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</si>
  <si>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</si>
  <si>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</si>
  <si>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</si>
  <si>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</si>
  <si>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</si>
  <si>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</si>
  <si>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</si>
  <si>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</si>
  <si>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</si>
  <si>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</si>
  <si>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</si>
  <si>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</si>
  <si>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</si>
  <si>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</si>
  <si>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</si>
  <si>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</si>
  <si>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</si>
  <si>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</si>
  <si>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</si>
  <si>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</si>
  <si>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</si>
  <si>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</si>
  <si>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</si>
  <si>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</si>
  <si>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</si>
  <si>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</si>
  <si>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</si>
  <si>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</si>
  <si>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</si>
  <si>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</si>
  <si>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</si>
  <si>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</si>
  <si>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</si>
  <si>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</si>
  <si>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</si>
  <si>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</si>
  <si>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</si>
  <si>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</si>
  <si>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</si>
  <si>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</si>
  <si>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</si>
  <si>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</si>
  <si>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</si>
  <si>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</si>
  <si>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</si>
  <si>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</si>
  <si>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</si>
  <si>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</si>
  <si>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</si>
  <si>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</si>
  <si>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</si>
  <si>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</si>
  <si>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</si>
  <si>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</si>
  <si>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</si>
  <si>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</si>
  <si>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</si>
  <si>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</si>
  <si>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</si>
  <si>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</si>
  <si>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</si>
  <si>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</si>
  <si>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</si>
  <si>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</si>
  <si>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</si>
  <si>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</si>
  <si>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</si>
  <si>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</si>
  <si>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</si>
  <si>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</si>
  <si>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</si>
  <si>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</si>
  <si>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</si>
  <si>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</si>
  <si>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</si>
  <si>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</si>
  <si>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</si>
  <si>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</si>
  <si>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</si>
  <si>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</si>
  <si>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</si>
  <si>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</si>
  <si>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</si>
  <si>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</si>
  <si>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</si>
  <si>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</si>
  <si>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</si>
  <si>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</si>
  <si>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</si>
  <si>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</si>
  <si>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</si>
  <si>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</si>
  <si>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</si>
  <si>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</si>
  <si>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</si>
  <si>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</si>
  <si>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</si>
  <si>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</si>
  <si>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</si>
  <si>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</si>
  <si>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</si>
  <si>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</si>
  <si>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</si>
  <si>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</si>
  <si>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</si>
  <si>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</si>
  <si>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</si>
  <si>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</si>
  <si>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</si>
  <si>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</si>
  <si>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</si>
  <si>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</si>
  <si>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</si>
  <si>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</si>
  <si>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</si>
  <si>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</si>
  <si>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</si>
  <si>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</si>
  <si>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</si>
  <si>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</si>
  <si>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</si>
  <si>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</si>
  <si>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</si>
  <si>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</si>
  <si>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</si>
  <si>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</si>
  <si>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</si>
  <si>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</si>
  <si>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</si>
  <si>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</si>
  <si>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</si>
  <si>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</si>
  <si>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</si>
  <si>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</si>
  <si>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</si>
  <si>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</si>
  <si>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</si>
  <si>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</si>
  <si>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</si>
  <si>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</si>
  <si>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</si>
  <si>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</si>
  <si>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</si>
  <si>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</si>
  <si>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</si>
  <si>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</si>
  <si>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</si>
  <si>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</si>
  <si>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</si>
  <si>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</si>
  <si>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</si>
  <si>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</si>
  <si>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</si>
  <si>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</si>
  <si>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</si>
  <si>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</si>
  <si>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</si>
  <si>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</si>
  <si>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</si>
  <si>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</si>
  <si>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</si>
  <si>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</si>
  <si>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</si>
  <si>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</si>
  <si>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</si>
  <si>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</si>
  <si>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</si>
  <si>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</si>
  <si>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</si>
  <si>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</si>
  <si>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</si>
  <si>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</si>
  <si>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</si>
  <si>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</si>
  <si>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</si>
  <si>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</si>
  <si>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</si>
  <si>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</si>
  <si>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</si>
  <si>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</si>
  <si>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</si>
  <si>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</si>
  <si>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</si>
  <si>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</si>
  <si>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</si>
  <si>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</si>
  <si>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</si>
  <si>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</si>
  <si>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</si>
  <si>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</si>
  <si>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</si>
  <si>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</si>
  <si>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</si>
  <si>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</si>
  <si>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</si>
  <si>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</si>
  <si>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</si>
  <si>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</si>
  <si>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</si>
  <si>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</si>
  <si>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</si>
  <si>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</si>
  <si>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</si>
  <si>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</si>
  <si>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</si>
  <si>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</si>
  <si>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</si>
  <si>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</si>
  <si>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</si>
  <si>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</si>
  <si>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</si>
  <si>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</si>
  <si>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</si>
  <si>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</si>
  <si>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</si>
  <si>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</si>
  <si>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</si>
  <si>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</si>
  <si>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</si>
  <si>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</si>
  <si>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</si>
  <si>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</si>
  <si>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</si>
  <si>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</si>
  <si>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</si>
  <si>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</si>
  <si>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</si>
  <si>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</si>
  <si>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</si>
  <si>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</si>
  <si>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</si>
  <si>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</si>
  <si>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</si>
  <si>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</si>
  <si>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</si>
  <si>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</si>
  <si>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</si>
  <si>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</si>
  <si>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</si>
  <si>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</si>
  <si>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</si>
  <si>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</si>
  <si>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</si>
  <si>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</si>
  <si>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</si>
  <si>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</si>
  <si>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</si>
  <si>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</si>
  <si>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</si>
  <si>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</si>
  <si>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</si>
  <si>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</si>
  <si>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</si>
  <si>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</si>
  <si>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</si>
  <si>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</si>
  <si>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</si>
  <si>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</si>
  <si>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</si>
  <si>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</si>
  <si>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</si>
  <si>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</si>
  <si>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</si>
  <si>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</si>
  <si>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</si>
  <si>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</si>
  <si>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</si>
  <si>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</si>
  <si>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</si>
  <si>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</si>
  <si>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</si>
  <si>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</si>
  <si>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</si>
  <si>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</si>
  <si>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</si>
  <si>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</si>
  <si>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</si>
  <si>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</si>
  <si>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</si>
  <si>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</si>
  <si>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</si>
  <si>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</si>
  <si>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</si>
  <si>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</si>
  <si>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1. "Ти Би Ай Рент" ЕАД</t>
  </si>
  <si>
    <t>Дата на съставяне: 29.07.2008 г.</t>
  </si>
  <si>
    <t xml:space="preserve">Дата на съставяне: 29.07.2008 г.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</si>
</sst>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8" t="s">
        <v>1</v>
      </c>
      <c r="B3" s="579"/>
      <c r="C3" s="579"/>
      <c r="D3" s="579"/>
      <c r="E3" s="457" t="s">
        <v>866</v>
      </c>
      <c r="F3" s="212" t="s">
        <v>2</v>
      </c>
      <c r="G3" s="167"/>
      <c r="H3" s="456">
        <v>130847504</v>
      </c>
    </row>
    <row r="4" spans="1:8" ht="15">
      <c r="A4" s="578" t="s">
        <v>863</v>
      </c>
      <c r="B4" s="584"/>
      <c r="C4" s="584"/>
      <c r="D4" s="584"/>
      <c r="E4" s="499" t="s">
        <v>864</v>
      </c>
      <c r="F4" s="580" t="s">
        <v>3</v>
      </c>
      <c r="G4" s="581"/>
      <c r="H4" s="456" t="s">
        <v>158</v>
      </c>
    </row>
    <row r="5" spans="1:8" ht="15">
      <c r="A5" s="578" t="s">
        <v>4</v>
      </c>
      <c r="B5" s="579"/>
      <c r="C5" s="579"/>
      <c r="D5" s="579"/>
      <c r="E5" s="500">
        <v>39629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6813</v>
      </c>
      <c r="H11" s="147">
        <v>6813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6813</v>
      </c>
      <c r="H12" s="148">
        <v>6813</v>
      </c>
    </row>
    <row r="13" spans="1:8" ht="15">
      <c r="A13" s="230" t="s">
        <v>27</v>
      </c>
      <c r="B13" s="236" t="s">
        <v>28</v>
      </c>
      <c r="C13" s="146">
        <f>+'справка №5'!R11</f>
        <v>73</v>
      </c>
      <c r="D13" s="146">
        <v>122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>
        <f>+'справка №5'!R12</f>
        <v>48</v>
      </c>
      <c r="D14" s="146"/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f>+'справка №5'!R13</f>
        <v>57</v>
      </c>
      <c r="D15" s="146">
        <v>114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f>+'справка №5'!R14</f>
        <v>74</v>
      </c>
      <c r="D16" s="146">
        <v>76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6813</v>
      </c>
      <c r="H17" s="149">
        <f>H11+H14+H15+H16</f>
        <v>6813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f>+'справка №5'!R24</f>
        <v>10</v>
      </c>
      <c r="D18" s="146">
        <v>11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262</v>
      </c>
      <c r="D19" s="150">
        <f>SUM(D11:D18)</f>
        <v>323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59</v>
      </c>
      <c r="H21" s="151">
        <f>SUM(H22:H24)</f>
        <v>59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59</v>
      </c>
      <c r="H22" s="147">
        <v>59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f>+'справка №5'!R22</f>
        <v>7</v>
      </c>
      <c r="D24" s="146">
        <v>13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59</v>
      </c>
      <c r="H25" s="149">
        <f>H19+H20+H21</f>
        <v>59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7</v>
      </c>
      <c r="D27" s="150">
        <f>SUM(D23:D26)</f>
        <v>13</v>
      </c>
      <c r="E27" s="248" t="s">
        <v>82</v>
      </c>
      <c r="F27" s="237" t="s">
        <v>83</v>
      </c>
      <c r="G27" s="149">
        <f>SUM(G28:G30)</f>
        <v>1398</v>
      </c>
      <c r="H27" s="149">
        <f>SUM(H28:H30)</f>
        <v>569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f>1398</f>
        <v>1398</v>
      </c>
      <c r="H28" s="147">
        <v>569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713</v>
      </c>
      <c r="H31" s="147">
        <v>824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2111</v>
      </c>
      <c r="H33" s="149">
        <f>H27+H31+H32</f>
        <v>1393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50</v>
      </c>
      <c r="D34" s="150">
        <f>SUM(D35:D38)</f>
        <v>50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50</v>
      </c>
      <c r="D35" s="146">
        <v>50</v>
      </c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8983</v>
      </c>
      <c r="H36" s="149">
        <f>H25+H17+H33</f>
        <v>8265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13691</v>
      </c>
      <c r="H43" s="147"/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8677</v>
      </c>
      <c r="H44" s="147">
        <v>10241</v>
      </c>
    </row>
    <row r="45" spans="1:15" ht="15">
      <c r="A45" s="230" t="s">
        <v>135</v>
      </c>
      <c r="B45" s="244" t="s">
        <v>136</v>
      </c>
      <c r="C45" s="150">
        <f>C34+C39+C44</f>
        <v>50</v>
      </c>
      <c r="D45" s="150">
        <f>D34+D39+D44</f>
        <v>50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/>
      <c r="D47" s="146"/>
      <c r="E47" s="246" t="s">
        <v>144</v>
      </c>
      <c r="F47" s="237" t="s">
        <v>145</v>
      </c>
      <c r="G47" s="147">
        <v>7823</v>
      </c>
      <c r="H47" s="147">
        <v>7823</v>
      </c>
      <c r="M47" s="152"/>
    </row>
    <row r="48" spans="1:8" ht="15">
      <c r="A48" s="230" t="s">
        <v>146</v>
      </c>
      <c r="B48" s="239" t="s">
        <v>147</v>
      </c>
      <c r="C48" s="146">
        <v>60</v>
      </c>
      <c r="D48" s="146">
        <v>100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v>43912</v>
      </c>
      <c r="D49" s="146">
        <v>32618</v>
      </c>
      <c r="E49" s="246" t="s">
        <v>50</v>
      </c>
      <c r="F49" s="240" t="s">
        <v>152</v>
      </c>
      <c r="G49" s="149">
        <f>SUM(G43:G48)</f>
        <v>30191</v>
      </c>
      <c r="H49" s="149">
        <f>SUM(H43:H48)</f>
        <v>18064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43972</v>
      </c>
      <c r="D51" s="150">
        <f>SUM(D47:D50)</f>
        <v>32718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44291</v>
      </c>
      <c r="D55" s="150">
        <f>D19+D20+D21+D27+D32+D45+D51+D53+D54</f>
        <v>33104</v>
      </c>
      <c r="E55" s="232" t="s">
        <v>171</v>
      </c>
      <c r="F55" s="256" t="s">
        <v>172</v>
      </c>
      <c r="G55" s="149">
        <f>G49+G51+G52+G53+G54</f>
        <v>30191</v>
      </c>
      <c r="H55" s="149">
        <f>H49+H51+H52+H53+H54</f>
        <v>18064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v>24170</v>
      </c>
      <c r="H59" s="147">
        <v>18015</v>
      </c>
      <c r="M59" s="152"/>
    </row>
    <row r="60" spans="1:8" ht="15">
      <c r="A60" s="230" t="s">
        <v>182</v>
      </c>
      <c r="B60" s="236" t="s">
        <v>183</v>
      </c>
      <c r="C60" s="146">
        <v>391</v>
      </c>
      <c r="D60" s="146">
        <v>274</v>
      </c>
      <c r="E60" s="232" t="s">
        <v>184</v>
      </c>
      <c r="F60" s="237" t="s">
        <v>185</v>
      </c>
      <c r="G60" s="147"/>
      <c r="H60" s="147"/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11339</v>
      </c>
      <c r="H61" s="149">
        <f>SUM(H62:H68)</f>
        <v>13980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f>10871+68</f>
        <v>10939</v>
      </c>
      <c r="H62" s="147">
        <v>11442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391</v>
      </c>
      <c r="D64" s="150">
        <f>SUM(D58:D63)</f>
        <v>274</v>
      </c>
      <c r="E64" s="232" t="s">
        <v>199</v>
      </c>
      <c r="F64" s="237" t="s">
        <v>200</v>
      </c>
      <c r="G64" s="147"/>
      <c r="H64" s="147">
        <v>1834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>
        <v>79</v>
      </c>
      <c r="H65" s="147">
        <v>1</v>
      </c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v>132</v>
      </c>
      <c r="H66" s="147">
        <v>120</v>
      </c>
    </row>
    <row r="67" spans="1:8" ht="15">
      <c r="A67" s="230" t="s">
        <v>206</v>
      </c>
      <c r="B67" s="236" t="s">
        <v>207</v>
      </c>
      <c r="C67" s="146">
        <f>1908+72+173+79</f>
        <v>2232</v>
      </c>
      <c r="D67" s="146">
        <v>526</v>
      </c>
      <c r="E67" s="232" t="s">
        <v>208</v>
      </c>
      <c r="F67" s="237" t="s">
        <v>209</v>
      </c>
      <c r="G67" s="147">
        <v>25</v>
      </c>
      <c r="H67" s="147">
        <v>19</v>
      </c>
    </row>
    <row r="68" spans="1:8" ht="15">
      <c r="A68" s="230" t="s">
        <v>210</v>
      </c>
      <c r="B68" s="236" t="s">
        <v>211</v>
      </c>
      <c r="C68" s="146"/>
      <c r="D68" s="146"/>
      <c r="E68" s="232" t="s">
        <v>212</v>
      </c>
      <c r="F68" s="237" t="s">
        <v>213</v>
      </c>
      <c r="G68" s="147">
        <f>51+113</f>
        <v>164</v>
      </c>
      <c r="H68" s="147">
        <v>564</v>
      </c>
    </row>
    <row r="69" spans="1:8" ht="15">
      <c r="A69" s="230" t="s">
        <v>214</v>
      </c>
      <c r="B69" s="236" t="s">
        <v>215</v>
      </c>
      <c r="C69" s="146">
        <v>752</v>
      </c>
      <c r="D69" s="146"/>
      <c r="E69" s="246" t="s">
        <v>77</v>
      </c>
      <c r="F69" s="237" t="s">
        <v>216</v>
      </c>
      <c r="G69" s="147">
        <v>313</v>
      </c>
      <c r="H69" s="147">
        <v>110</v>
      </c>
    </row>
    <row r="70" spans="1:8" ht="15">
      <c r="A70" s="230" t="s">
        <v>217</v>
      </c>
      <c r="B70" s="236" t="s">
        <v>218</v>
      </c>
      <c r="C70" s="146">
        <v>25155</v>
      </c>
      <c r="D70" s="146">
        <v>22099</v>
      </c>
      <c r="E70" s="232" t="s">
        <v>219</v>
      </c>
      <c r="F70" s="237" t="s">
        <v>220</v>
      </c>
      <c r="G70" s="147"/>
      <c r="H70" s="147"/>
    </row>
    <row r="71" spans="1:18" ht="15">
      <c r="A71" s="230" t="s">
        <v>221</v>
      </c>
      <c r="B71" s="236" t="s">
        <v>222</v>
      </c>
      <c r="C71" s="146">
        <v>27</v>
      </c>
      <c r="D71" s="146"/>
      <c r="E71" s="248" t="s">
        <v>45</v>
      </c>
      <c r="F71" s="268" t="s">
        <v>223</v>
      </c>
      <c r="G71" s="156">
        <f>G59+G60+G61+G69+G70</f>
        <v>35822</v>
      </c>
      <c r="H71" s="156">
        <f>H59+H60+H61+H69+H70</f>
        <v>32105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v>624</v>
      </c>
      <c r="D72" s="146">
        <v>617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10</v>
      </c>
      <c r="D73" s="146">
        <v>6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f>235-77</f>
        <v>158</v>
      </c>
      <c r="D74" s="146">
        <v>67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28958</v>
      </c>
      <c r="D75" s="150">
        <f>SUM(D67:D74)</f>
        <v>23315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35822</v>
      </c>
      <c r="H79" s="157">
        <f>H71+H74+H75+H76</f>
        <v>32105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29</v>
      </c>
      <c r="D87" s="146">
        <v>16</v>
      </c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1205</v>
      </c>
      <c r="D88" s="146">
        <v>1725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1234</v>
      </c>
      <c r="D91" s="150">
        <f>SUM(D87:D90)</f>
        <v>1741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122</v>
      </c>
      <c r="D92" s="146"/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30705</v>
      </c>
      <c r="D93" s="150">
        <f>D64+D75+D84+D91+D92</f>
        <v>25330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74996</v>
      </c>
      <c r="D94" s="159">
        <f>D93+D55</f>
        <v>58434</v>
      </c>
      <c r="E94" s="444" t="s">
        <v>269</v>
      </c>
      <c r="F94" s="284" t="s">
        <v>270</v>
      </c>
      <c r="G94" s="160">
        <f>G36+G39+G55+G79</f>
        <v>74996</v>
      </c>
      <c r="H94" s="160">
        <f>H36+H39+H55+H79</f>
        <v>58434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0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868</v>
      </c>
      <c r="B98" s="427"/>
      <c r="C98" s="582" t="s">
        <v>272</v>
      </c>
      <c r="D98" s="582"/>
      <c r="E98" s="582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2" t="s">
        <v>855</v>
      </c>
      <c r="D103" s="583"/>
      <c r="E103" s="583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4" sqref="A4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7" t="str">
        <f>'справка №1-БАЛАНС'!E3</f>
        <v>Ти Би Ай Лизинг ЕАД</v>
      </c>
      <c r="C2" s="587"/>
      <c r="D2" s="587"/>
      <c r="E2" s="587"/>
      <c r="F2" s="589" t="s">
        <v>2</v>
      </c>
      <c r="G2" s="589"/>
      <c r="H2" s="519">
        <f>'справка №1-БАЛАНС'!H3</f>
        <v>130847504</v>
      </c>
    </row>
    <row r="3" spans="1:8" ht="15">
      <c r="A3" s="462" t="s">
        <v>274</v>
      </c>
      <c r="B3" s="587" t="str">
        <f>'справка №1-БАЛАНС'!E4</f>
        <v>Неконсолидиран</v>
      </c>
      <c r="C3" s="587"/>
      <c r="D3" s="587"/>
      <c r="E3" s="587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8">
        <f>'справка №1-БАЛАНС'!E5</f>
        <v>39629</v>
      </c>
      <c r="C4" s="588"/>
      <c r="D4" s="588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78</v>
      </c>
      <c r="D9" s="41">
        <v>137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1040</v>
      </c>
      <c r="D10" s="41">
        <v>1481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96</v>
      </c>
      <c r="D11" s="41">
        <v>256</v>
      </c>
      <c r="E11" s="295" t="s">
        <v>292</v>
      </c>
      <c r="F11" s="542" t="s">
        <v>293</v>
      </c>
      <c r="G11" s="543">
        <v>1188</v>
      </c>
      <c r="H11" s="543">
        <v>1463</v>
      </c>
    </row>
    <row r="12" spans="1:8" ht="12">
      <c r="A12" s="293" t="s">
        <v>294</v>
      </c>
      <c r="B12" s="294" t="s">
        <v>295</v>
      </c>
      <c r="C12" s="41">
        <v>553</v>
      </c>
      <c r="D12" s="41">
        <v>744</v>
      </c>
      <c r="E12" s="295" t="s">
        <v>77</v>
      </c>
      <c r="F12" s="542" t="s">
        <v>296</v>
      </c>
      <c r="G12" s="543">
        <v>425</v>
      </c>
      <c r="H12" s="543">
        <v>1624</v>
      </c>
    </row>
    <row r="13" spans="1:18" ht="12">
      <c r="A13" s="293" t="s">
        <v>297</v>
      </c>
      <c r="B13" s="294" t="s">
        <v>298</v>
      </c>
      <c r="C13" s="41">
        <v>90</v>
      </c>
      <c r="D13" s="41">
        <v>132</v>
      </c>
      <c r="E13" s="296" t="s">
        <v>50</v>
      </c>
      <c r="F13" s="544" t="s">
        <v>299</v>
      </c>
      <c r="G13" s="541">
        <f>SUM(G9:G12)</f>
        <v>1613</v>
      </c>
      <c r="H13" s="541">
        <f>SUM(H9:H12)</f>
        <v>3087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>
        <v>44</v>
      </c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f>463</f>
        <v>463</v>
      </c>
      <c r="D16" s="42">
        <v>1167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/>
      <c r="D17" s="43"/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233</v>
      </c>
      <c r="D18" s="43">
        <v>626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2320</v>
      </c>
      <c r="D19" s="44">
        <f>SUM(D9:D15)+D16</f>
        <v>3961</v>
      </c>
      <c r="E19" s="299" t="s">
        <v>316</v>
      </c>
      <c r="F19" s="545" t="s">
        <v>317</v>
      </c>
      <c r="G19" s="543">
        <v>3623</v>
      </c>
      <c r="H19" s="543">
        <v>4476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/>
      <c r="H21" s="543"/>
    </row>
    <row r="22" spans="1:8" ht="24">
      <c r="A22" s="299" t="s">
        <v>323</v>
      </c>
      <c r="B22" s="300" t="s">
        <v>324</v>
      </c>
      <c r="C22" s="41">
        <v>1949</v>
      </c>
      <c r="D22" s="41">
        <v>2523</v>
      </c>
      <c r="E22" s="299" t="s">
        <v>325</v>
      </c>
      <c r="F22" s="545" t="s">
        <v>326</v>
      </c>
      <c r="G22" s="543">
        <v>22</v>
      </c>
      <c r="H22" s="543"/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/>
    </row>
    <row r="24" spans="1:18" ht="12">
      <c r="A24" s="293" t="s">
        <v>331</v>
      </c>
      <c r="B24" s="300" t="s">
        <v>332</v>
      </c>
      <c r="C24" s="41">
        <v>36</v>
      </c>
      <c r="D24" s="41">
        <v>28</v>
      </c>
      <c r="E24" s="296" t="s">
        <v>102</v>
      </c>
      <c r="F24" s="547" t="s">
        <v>333</v>
      </c>
      <c r="G24" s="541">
        <f>SUM(G19:G23)</f>
        <v>3645</v>
      </c>
      <c r="H24" s="541">
        <f>SUM(H19:H23)</f>
        <v>4476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161</v>
      </c>
      <c r="D25" s="41">
        <v>125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2146</v>
      </c>
      <c r="D26" s="44">
        <f>SUM(D22:D25)</f>
        <v>2676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4466</v>
      </c>
      <c r="D28" s="45">
        <f>D26+D19</f>
        <v>6637</v>
      </c>
      <c r="E28" s="122" t="s">
        <v>338</v>
      </c>
      <c r="F28" s="547" t="s">
        <v>339</v>
      </c>
      <c r="G28" s="541">
        <f>G13+G15+G24</f>
        <v>5258</v>
      </c>
      <c r="H28" s="541">
        <f>H13+H15+H24</f>
        <v>7563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792</v>
      </c>
      <c r="D30" s="45">
        <f>IF((H28-D28)&gt;0,H28-D28,0)</f>
        <v>926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4466</v>
      </c>
      <c r="D33" s="44">
        <f>D28+D31+D32</f>
        <v>6637</v>
      </c>
      <c r="E33" s="122" t="s">
        <v>352</v>
      </c>
      <c r="F33" s="547" t="s">
        <v>353</v>
      </c>
      <c r="G33" s="48">
        <f>G32+G31+G28</f>
        <v>5258</v>
      </c>
      <c r="H33" s="48">
        <f>H32+H31+H28</f>
        <v>7563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792</v>
      </c>
      <c r="D34" s="45">
        <f>IF((H33-D33)&gt;0,H33-D33,0)</f>
        <v>926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79</v>
      </c>
      <c r="D35" s="44">
        <f>D36+D37+D38</f>
        <v>102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79</v>
      </c>
      <c r="D36" s="41">
        <v>102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/>
      <c r="D37" s="425"/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713</v>
      </c>
      <c r="D39" s="455">
        <f>+IF((H33-D33-D35)&gt;0,H33-D33-D35,0)</f>
        <v>824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713</v>
      </c>
      <c r="D41" s="47">
        <f>IF(H39=0,IF(D39-D40&gt;0,D39-D40+H40,0),IF(H39-H40&lt;0,H40-H39+D39,0))</f>
        <v>824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5258</v>
      </c>
      <c r="D42" s="48">
        <f>D33+D35+D39</f>
        <v>7563</v>
      </c>
      <c r="E42" s="123" t="s">
        <v>379</v>
      </c>
      <c r="F42" s="124" t="s">
        <v>380</v>
      </c>
      <c r="G42" s="48">
        <f>G39+G33</f>
        <v>5258</v>
      </c>
      <c r="H42" s="48">
        <f>H39+H33</f>
        <v>7563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73" t="s">
        <v>861</v>
      </c>
      <c r="B45" s="573"/>
      <c r="C45" s="573"/>
      <c r="D45" s="573"/>
      <c r="E45" s="573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39561</v>
      </c>
      <c r="C48" s="422" t="s">
        <v>381</v>
      </c>
      <c r="D48" s="585"/>
      <c r="E48" s="585"/>
      <c r="F48" s="585"/>
      <c r="G48" s="585"/>
      <c r="H48" s="58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6"/>
      <c r="E50" s="586"/>
      <c r="F50" s="586"/>
      <c r="G50" s="586"/>
      <c r="H50" s="586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pane xSplit="1" ySplit="2" topLeftCell="C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E11" sqref="E11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Неконсолидиран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39629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f>22290+25</f>
        <v>22315</v>
      </c>
      <c r="D10" s="49">
        <v>32517</v>
      </c>
      <c r="E10" s="125"/>
      <c r="F10" s="125"/>
    </row>
    <row r="11" spans="1:13" ht="12">
      <c r="A11" s="327" t="s">
        <v>388</v>
      </c>
      <c r="B11" s="328" t="s">
        <v>389</v>
      </c>
      <c r="C11" s="49">
        <f>-36265-68</f>
        <v>-36333</v>
      </c>
      <c r="D11" s="49">
        <v>-57424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v>-640</v>
      </c>
      <c r="D13" s="49">
        <v>-764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62</v>
      </c>
      <c r="D14" s="49">
        <v>-1216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v>-159</v>
      </c>
      <c r="D15" s="49">
        <v>-34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v>3</v>
      </c>
      <c r="D16" s="49"/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>
        <v>-130</v>
      </c>
      <c r="D17" s="49"/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>
        <f>-34+22</f>
        <v>-12</v>
      </c>
      <c r="D18" s="49"/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v>-2</v>
      </c>
      <c r="D19" s="49">
        <v>-60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-14896</v>
      </c>
      <c r="D20" s="50">
        <f>SUM(D10:D19)</f>
        <v>-26981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>
        <v>-3</v>
      </c>
      <c r="D22" s="49"/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>
        <v>122</v>
      </c>
      <c r="D23" s="49"/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/>
      <c r="D24" s="49">
        <v>-295</v>
      </c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>
        <v>-533</v>
      </c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>
        <v>5</v>
      </c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/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>
        <v>-23</v>
      </c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>
        <v>-1</v>
      </c>
      <c r="D31" s="49">
        <f>2</f>
        <v>2</v>
      </c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118</v>
      </c>
      <c r="D32" s="50">
        <f>SUM(D22:D31)</f>
        <v>-844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/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35305</v>
      </c>
      <c r="D36" s="49">
        <v>53803</v>
      </c>
      <c r="E36" s="125"/>
      <c r="F36" s="125"/>
    </row>
    <row r="37" spans="1:6" ht="12">
      <c r="A37" s="327" t="s">
        <v>437</v>
      </c>
      <c r="B37" s="328" t="s">
        <v>438</v>
      </c>
      <c r="C37" s="49">
        <v>-19021</v>
      </c>
      <c r="D37" s="49">
        <v>-30013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v>-2013</v>
      </c>
      <c r="D39" s="49">
        <v>-1251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/>
      <c r="D41" s="49">
        <v>4025</v>
      </c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14271</v>
      </c>
      <c r="D42" s="50">
        <f>SUM(D34:D41)</f>
        <v>26564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-507</v>
      </c>
      <c r="D43" s="50">
        <f>D42+D32+D20</f>
        <v>-1261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v>1741</v>
      </c>
      <c r="D44" s="127">
        <v>3002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1234</v>
      </c>
      <c r="D45" s="50">
        <f>D44+D43</f>
        <v>1741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v>1234</v>
      </c>
      <c r="D46" s="51">
        <v>1741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">
        <v>869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4"/>
      <c r="D50" s="575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5"/>
      <c r="D52" s="575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I15" sqref="I15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6" t="s">
        <v>459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39629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6813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59</v>
      </c>
      <c r="G11" s="53">
        <f>'справка №1-БАЛАНС'!H23</f>
        <v>0</v>
      </c>
      <c r="H11" s="55"/>
      <c r="I11" s="53">
        <f>'справка №1-БАЛАНС'!H28+'справка №1-БАЛАНС'!H31</f>
        <v>1393</v>
      </c>
      <c r="J11" s="53">
        <f>'справка №1-БАЛАНС'!H29+'справка №1-БАЛАНС'!H32</f>
        <v>0</v>
      </c>
      <c r="K11" s="55"/>
      <c r="L11" s="339">
        <f>SUM(C11:K11)</f>
        <v>8265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5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5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>
        <v>5</v>
      </c>
      <c r="J14" s="55"/>
      <c r="K14" s="55"/>
      <c r="L14" s="339">
        <f t="shared" si="1"/>
        <v>5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6813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59</v>
      </c>
      <c r="G15" s="56">
        <f t="shared" si="2"/>
        <v>0</v>
      </c>
      <c r="H15" s="56">
        <f t="shared" si="2"/>
        <v>0</v>
      </c>
      <c r="I15" s="56">
        <f t="shared" si="2"/>
        <v>1398</v>
      </c>
      <c r="J15" s="56">
        <f t="shared" si="2"/>
        <v>0</v>
      </c>
      <c r="K15" s="56">
        <f t="shared" si="2"/>
        <v>0</v>
      </c>
      <c r="L15" s="339">
        <f t="shared" si="1"/>
        <v>8270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713</v>
      </c>
      <c r="J16" s="340">
        <f>+'справка №1-БАЛАНС'!G32</f>
        <v>0</v>
      </c>
      <c r="K16" s="55"/>
      <c r="L16" s="339">
        <f t="shared" si="1"/>
        <v>713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/>
      <c r="G19" s="55"/>
      <c r="H19" s="55"/>
      <c r="I19" s="55"/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/>
      <c r="D28" s="55"/>
      <c r="E28" s="55"/>
      <c r="F28" s="55"/>
      <c r="G28" s="55"/>
      <c r="H28" s="55"/>
      <c r="I28" s="55"/>
      <c r="J28" s="55"/>
      <c r="K28" s="55"/>
      <c r="L28" s="339">
        <f t="shared" si="1"/>
        <v>0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6813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59</v>
      </c>
      <c r="G29" s="54">
        <f t="shared" si="6"/>
        <v>0</v>
      </c>
      <c r="H29" s="54">
        <f t="shared" si="6"/>
        <v>0</v>
      </c>
      <c r="I29" s="54">
        <f t="shared" si="6"/>
        <v>2111</v>
      </c>
      <c r="J29" s="54">
        <f t="shared" si="6"/>
        <v>0</v>
      </c>
      <c r="K29" s="54">
        <f t="shared" si="6"/>
        <v>0</v>
      </c>
      <c r="L29" s="339">
        <f t="shared" si="1"/>
        <v>8983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6813</v>
      </c>
      <c r="D32" s="54">
        <f t="shared" si="7"/>
        <v>0</v>
      </c>
      <c r="E32" s="54">
        <f t="shared" si="7"/>
        <v>0</v>
      </c>
      <c r="F32" s="54">
        <f t="shared" si="7"/>
        <v>59</v>
      </c>
      <c r="G32" s="54">
        <f t="shared" si="7"/>
        <v>0</v>
      </c>
      <c r="H32" s="54">
        <f t="shared" si="7"/>
        <v>0</v>
      </c>
      <c r="I32" s="54">
        <f t="shared" si="7"/>
        <v>2111</v>
      </c>
      <c r="J32" s="54">
        <f t="shared" si="7"/>
        <v>0</v>
      </c>
      <c r="K32" s="54">
        <f t="shared" si="7"/>
        <v>0</v>
      </c>
      <c r="L32" s="339">
        <f t="shared" si="1"/>
        <v>8983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29.07.2008 г.                                     </v>
      </c>
      <c r="B38" s="19"/>
      <c r="C38" s="15"/>
      <c r="D38" s="577" t="s">
        <v>521</v>
      </c>
      <c r="E38" s="577"/>
      <c r="F38" s="577"/>
      <c r="G38" s="577"/>
      <c r="H38" s="577"/>
      <c r="I38" s="577"/>
      <c r="J38" s="15" t="s">
        <v>857</v>
      </c>
      <c r="K38" s="15"/>
      <c r="L38" s="577"/>
      <c r="M38" s="577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V21" sqref="V2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607" t="s">
        <v>383</v>
      </c>
      <c r="B2" s="608"/>
      <c r="C2" s="609" t="str">
        <f>'справка №1-БАЛАНС'!E3</f>
        <v>Ти Би Ай Лизинг ЕАД</v>
      </c>
      <c r="D2" s="609"/>
      <c r="E2" s="609"/>
      <c r="F2" s="609"/>
      <c r="G2" s="609"/>
      <c r="H2" s="609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607" t="s">
        <v>4</v>
      </c>
      <c r="B3" s="608"/>
      <c r="C3" s="610">
        <f>'справка №1-БАЛАНС'!E5</f>
        <v>39629</v>
      </c>
      <c r="D3" s="610"/>
      <c r="E3" s="610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597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597" t="s">
        <v>529</v>
      </c>
      <c r="R5" s="597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598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598"/>
      <c r="R6" s="598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437</v>
      </c>
      <c r="E11" s="184">
        <v>3</v>
      </c>
      <c r="F11" s="184"/>
      <c r="G11" s="69">
        <f t="shared" si="2"/>
        <v>440</v>
      </c>
      <c r="H11" s="60"/>
      <c r="I11" s="60"/>
      <c r="J11" s="69">
        <f t="shared" si="3"/>
        <v>440</v>
      </c>
      <c r="K11" s="60">
        <v>314</v>
      </c>
      <c r="L11" s="60">
        <v>53</v>
      </c>
      <c r="M11" s="60"/>
      <c r="N11" s="69">
        <f t="shared" si="4"/>
        <v>367</v>
      </c>
      <c r="O11" s="60"/>
      <c r="P11" s="60"/>
      <c r="Q11" s="69">
        <f t="shared" si="0"/>
        <v>367</v>
      </c>
      <c r="R11" s="69">
        <f t="shared" si="1"/>
        <v>73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/>
      <c r="E12" s="184">
        <v>50</v>
      </c>
      <c r="F12" s="184"/>
      <c r="G12" s="69">
        <f t="shared" si="2"/>
        <v>50</v>
      </c>
      <c r="H12" s="60"/>
      <c r="I12" s="60"/>
      <c r="J12" s="69">
        <f t="shared" si="3"/>
        <v>50</v>
      </c>
      <c r="K12" s="60"/>
      <c r="L12" s="60">
        <v>2</v>
      </c>
      <c r="M12" s="60"/>
      <c r="N12" s="69">
        <f t="shared" si="4"/>
        <v>2</v>
      </c>
      <c r="O12" s="60"/>
      <c r="P12" s="60"/>
      <c r="Q12" s="69">
        <f t="shared" si="0"/>
        <v>2</v>
      </c>
      <c r="R12" s="69">
        <f t="shared" si="1"/>
        <v>48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285</v>
      </c>
      <c r="E13" s="184"/>
      <c r="F13" s="184">
        <v>122</v>
      </c>
      <c r="G13" s="69">
        <f t="shared" si="2"/>
        <v>163</v>
      </c>
      <c r="H13" s="60"/>
      <c r="I13" s="60"/>
      <c r="J13" s="69">
        <f t="shared" si="3"/>
        <v>163</v>
      </c>
      <c r="K13" s="60">
        <v>171</v>
      </c>
      <c r="L13" s="60">
        <v>27</v>
      </c>
      <c r="M13" s="60">
        <v>92</v>
      </c>
      <c r="N13" s="69">
        <f t="shared" si="4"/>
        <v>106</v>
      </c>
      <c r="O13" s="60"/>
      <c r="P13" s="60"/>
      <c r="Q13" s="69">
        <f t="shared" si="0"/>
        <v>106</v>
      </c>
      <c r="R13" s="69">
        <f t="shared" si="1"/>
        <v>57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105</v>
      </c>
      <c r="E14" s="184">
        <v>6</v>
      </c>
      <c r="F14" s="184"/>
      <c r="G14" s="69">
        <f t="shared" si="2"/>
        <v>111</v>
      </c>
      <c r="H14" s="60"/>
      <c r="I14" s="60"/>
      <c r="J14" s="69">
        <f t="shared" si="3"/>
        <v>111</v>
      </c>
      <c r="K14" s="60">
        <v>29</v>
      </c>
      <c r="L14" s="60">
        <v>8</v>
      </c>
      <c r="M14" s="60"/>
      <c r="N14" s="69">
        <f t="shared" si="4"/>
        <v>37</v>
      </c>
      <c r="O14" s="60"/>
      <c r="P14" s="60"/>
      <c r="Q14" s="69">
        <f t="shared" si="0"/>
        <v>37</v>
      </c>
      <c r="R14" s="69">
        <f t="shared" si="1"/>
        <v>74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827</v>
      </c>
      <c r="E17" s="189">
        <f>SUM(E9:E16)</f>
        <v>59</v>
      </c>
      <c r="F17" s="189">
        <f>SUM(F9:F16)</f>
        <v>122</v>
      </c>
      <c r="G17" s="69">
        <f t="shared" si="2"/>
        <v>764</v>
      </c>
      <c r="H17" s="70">
        <f>SUM(H9:H16)</f>
        <v>0</v>
      </c>
      <c r="I17" s="70">
        <f>SUM(I9:I16)</f>
        <v>0</v>
      </c>
      <c r="J17" s="69">
        <f t="shared" si="3"/>
        <v>764</v>
      </c>
      <c r="K17" s="70">
        <f>SUM(K9:K16)</f>
        <v>514</v>
      </c>
      <c r="L17" s="70">
        <f>SUM(L9:L16)</f>
        <v>90</v>
      </c>
      <c r="M17" s="70">
        <f>SUM(M9:M16)</f>
        <v>92</v>
      </c>
      <c r="N17" s="69">
        <f t="shared" si="4"/>
        <v>512</v>
      </c>
      <c r="O17" s="70">
        <f>SUM(O9:O16)</f>
        <v>0</v>
      </c>
      <c r="P17" s="70">
        <f>SUM(P9:P16)</f>
        <v>0</v>
      </c>
      <c r="Q17" s="69">
        <f t="shared" si="5"/>
        <v>512</v>
      </c>
      <c r="R17" s="69">
        <f t="shared" si="6"/>
        <v>252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30</v>
      </c>
      <c r="E22" s="184"/>
      <c r="F22" s="184"/>
      <c r="G22" s="69">
        <f t="shared" si="2"/>
        <v>30</v>
      </c>
      <c r="H22" s="60"/>
      <c r="I22" s="60"/>
      <c r="J22" s="69">
        <f t="shared" si="3"/>
        <v>30</v>
      </c>
      <c r="K22" s="60">
        <v>18</v>
      </c>
      <c r="L22" s="60">
        <v>5</v>
      </c>
      <c r="M22" s="60"/>
      <c r="N22" s="69">
        <f t="shared" si="4"/>
        <v>23</v>
      </c>
      <c r="O22" s="60"/>
      <c r="P22" s="60"/>
      <c r="Q22" s="69">
        <f t="shared" si="5"/>
        <v>23</v>
      </c>
      <c r="R22" s="69">
        <f t="shared" si="6"/>
        <v>7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v>16</v>
      </c>
      <c r="E24" s="184"/>
      <c r="F24" s="184"/>
      <c r="G24" s="69">
        <f t="shared" si="2"/>
        <v>16</v>
      </c>
      <c r="H24" s="60"/>
      <c r="I24" s="60"/>
      <c r="J24" s="69">
        <f t="shared" si="3"/>
        <v>16</v>
      </c>
      <c r="K24" s="60">
        <v>5</v>
      </c>
      <c r="L24" s="60">
        <v>1</v>
      </c>
      <c r="M24" s="60"/>
      <c r="N24" s="69">
        <f t="shared" si="4"/>
        <v>6</v>
      </c>
      <c r="O24" s="60"/>
      <c r="P24" s="60"/>
      <c r="Q24" s="69">
        <f t="shared" si="5"/>
        <v>6</v>
      </c>
      <c r="R24" s="69">
        <f t="shared" si="6"/>
        <v>10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46</v>
      </c>
      <c r="E25" s="185">
        <f aca="true" t="shared" si="7" ref="E25:P25">SUM(E21:E24)</f>
        <v>0</v>
      </c>
      <c r="F25" s="185">
        <f t="shared" si="7"/>
        <v>0</v>
      </c>
      <c r="G25" s="62">
        <f t="shared" si="2"/>
        <v>46</v>
      </c>
      <c r="H25" s="61">
        <f t="shared" si="7"/>
        <v>0</v>
      </c>
      <c r="I25" s="61">
        <f t="shared" si="7"/>
        <v>0</v>
      </c>
      <c r="J25" s="62">
        <f t="shared" si="3"/>
        <v>46</v>
      </c>
      <c r="K25" s="61">
        <f t="shared" si="7"/>
        <v>23</v>
      </c>
      <c r="L25" s="61">
        <f t="shared" si="7"/>
        <v>6</v>
      </c>
      <c r="M25" s="61">
        <f t="shared" si="7"/>
        <v>0</v>
      </c>
      <c r="N25" s="62">
        <f t="shared" si="4"/>
        <v>29</v>
      </c>
      <c r="O25" s="61">
        <f t="shared" si="7"/>
        <v>0</v>
      </c>
      <c r="P25" s="61">
        <f t="shared" si="7"/>
        <v>0</v>
      </c>
      <c r="Q25" s="62">
        <f t="shared" si="5"/>
        <v>29</v>
      </c>
      <c r="R25" s="62">
        <f t="shared" si="6"/>
        <v>17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50</v>
      </c>
      <c r="E27" s="187">
        <f aca="true" t="shared" si="8" ref="E27:P27">SUM(E28:E31)</f>
        <v>0</v>
      </c>
      <c r="F27" s="187">
        <f t="shared" si="8"/>
        <v>0</v>
      </c>
      <c r="G27" s="66">
        <f t="shared" si="2"/>
        <v>50</v>
      </c>
      <c r="H27" s="65">
        <f t="shared" si="8"/>
        <v>0</v>
      </c>
      <c r="I27" s="65">
        <f t="shared" si="8"/>
        <v>0</v>
      </c>
      <c r="J27" s="66">
        <f t="shared" si="3"/>
        <v>50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50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>
        <v>50</v>
      </c>
      <c r="E28" s="184"/>
      <c r="F28" s="184"/>
      <c r="G28" s="69">
        <f t="shared" si="2"/>
        <v>50</v>
      </c>
      <c r="H28" s="60"/>
      <c r="I28" s="60"/>
      <c r="J28" s="69">
        <f t="shared" si="3"/>
        <v>50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50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50</v>
      </c>
      <c r="E38" s="189">
        <f aca="true" t="shared" si="12" ref="E38:P38">E27+E32+E37</f>
        <v>0</v>
      </c>
      <c r="F38" s="189">
        <f t="shared" si="12"/>
        <v>0</v>
      </c>
      <c r="G38" s="69">
        <f t="shared" si="2"/>
        <v>50</v>
      </c>
      <c r="H38" s="70">
        <f t="shared" si="12"/>
        <v>0</v>
      </c>
      <c r="I38" s="70">
        <f t="shared" si="12"/>
        <v>0</v>
      </c>
      <c r="J38" s="69">
        <f t="shared" si="3"/>
        <v>50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50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923</v>
      </c>
      <c r="E40" s="433">
        <f>E17+E18+E19+E25+E38+E39</f>
        <v>59</v>
      </c>
      <c r="F40" s="433">
        <f aca="true" t="shared" si="13" ref="F40:R40">F17+F18+F19+F25+F38+F39</f>
        <v>122</v>
      </c>
      <c r="G40" s="433">
        <f t="shared" si="13"/>
        <v>860</v>
      </c>
      <c r="H40" s="433">
        <f t="shared" si="13"/>
        <v>0</v>
      </c>
      <c r="I40" s="433">
        <f t="shared" si="13"/>
        <v>0</v>
      </c>
      <c r="J40" s="433">
        <f t="shared" si="13"/>
        <v>860</v>
      </c>
      <c r="K40" s="433">
        <f t="shared" si="13"/>
        <v>537</v>
      </c>
      <c r="L40" s="433">
        <f t="shared" si="13"/>
        <v>96</v>
      </c>
      <c r="M40" s="433">
        <f t="shared" si="13"/>
        <v>92</v>
      </c>
      <c r="N40" s="433">
        <f t="shared" si="13"/>
        <v>541</v>
      </c>
      <c r="O40" s="433">
        <f t="shared" si="13"/>
        <v>0</v>
      </c>
      <c r="P40" s="433">
        <f t="shared" si="13"/>
        <v>0</v>
      </c>
      <c r="Q40" s="433">
        <f t="shared" si="13"/>
        <v>541</v>
      </c>
      <c r="R40" s="433">
        <f t="shared" si="13"/>
        <v>319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29.07.2008 г.                                     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595" t="s">
        <v>781</v>
      </c>
      <c r="P44" s="596"/>
      <c r="Q44" s="596"/>
      <c r="R44" s="596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46" sqref="C46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39629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/>
      <c r="D12" s="103"/>
      <c r="E12" s="115">
        <f aca="true" t="shared" si="0" ref="E12:E42">C12-D12</f>
        <v>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60</v>
      </c>
      <c r="D15" s="103"/>
      <c r="E15" s="115">
        <f t="shared" si="0"/>
        <v>60</v>
      </c>
      <c r="F15" s="101"/>
    </row>
    <row r="16" spans="1:15" ht="12">
      <c r="A16" s="391" t="s">
        <v>629</v>
      </c>
      <c r="B16" s="392" t="s">
        <v>630</v>
      </c>
      <c r="C16" s="114">
        <f>+C17+C18</f>
        <v>43912</v>
      </c>
      <c r="D16" s="114">
        <f>+D17+D18</f>
        <v>0</v>
      </c>
      <c r="E16" s="115">
        <f t="shared" si="0"/>
        <v>43912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43912</v>
      </c>
      <c r="D17" s="103"/>
      <c r="E17" s="115">
        <f t="shared" si="0"/>
        <v>43912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43972</v>
      </c>
      <c r="D19" s="99">
        <f>D11+D15+D16</f>
        <v>0</v>
      </c>
      <c r="E19" s="113">
        <f>E11+E15+E16</f>
        <v>43972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2232</v>
      </c>
      <c r="D24" s="114">
        <f>SUM(D25:D27)</f>
        <v>2232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>
        <v>1908</v>
      </c>
      <c r="D25" s="103">
        <f>C25</f>
        <v>1908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v>324</v>
      </c>
      <c r="D26" s="103">
        <f>C26</f>
        <v>324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0</v>
      </c>
      <c r="D28" s="103">
        <f>+C28</f>
        <v>0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752</v>
      </c>
      <c r="D29" s="103">
        <f>+C29</f>
        <v>752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25155</v>
      </c>
      <c r="D30" s="103">
        <f>+C30</f>
        <v>25155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27</v>
      </c>
      <c r="D31" s="103">
        <f>+C31</f>
        <v>27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624</v>
      </c>
      <c r="D33" s="100">
        <f>SUM(D34:D37)</f>
        <v>624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/>
      <c r="D34" s="103">
        <f>C34</f>
        <v>0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f>'справка №1-БАЛАНС'!C72</f>
        <v>624</v>
      </c>
      <c r="D35" s="103">
        <f>+C35</f>
        <v>624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168</v>
      </c>
      <c r="D38" s="100">
        <f>SUM(D39:D42)</f>
        <v>168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>
        <f>'справка №1-БАЛАНС'!C73</f>
        <v>10</v>
      </c>
      <c r="D40" s="103">
        <f>C40</f>
        <v>10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>
        <f>'справка №1-БАЛАНС'!C74</f>
        <v>158</v>
      </c>
      <c r="D42" s="103">
        <f>C42</f>
        <v>158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28958</v>
      </c>
      <c r="D43" s="99">
        <f>D24+D28+D29+D31+D30+D32+D33+D38</f>
        <v>28958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72930</v>
      </c>
      <c r="D44" s="98">
        <f>D43+D21+D19+D9</f>
        <v>28958</v>
      </c>
      <c r="E44" s="113">
        <f>E43+E21+E19+E9</f>
        <v>43972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13691</v>
      </c>
      <c r="D52" s="98">
        <f>SUM(D53:D55)</f>
        <v>0</v>
      </c>
      <c r="E52" s="114">
        <f>C52-D52</f>
        <v>13691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13691</v>
      </c>
      <c r="D53" s="103">
        <v>0</v>
      </c>
      <c r="E53" s="114">
        <f>C53-D53</f>
        <v>13691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8677</v>
      </c>
      <c r="D56" s="98">
        <f>D57+D59</f>
        <v>0</v>
      </c>
      <c r="E56" s="114">
        <f t="shared" si="1"/>
        <v>8677</v>
      </c>
      <c r="F56" s="98">
        <f>F57+F59</f>
        <v>11333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8677</v>
      </c>
      <c r="D57" s="103">
        <v>0</v>
      </c>
      <c r="E57" s="114">
        <f t="shared" si="1"/>
        <v>8677</v>
      </c>
      <c r="F57" s="103">
        <v>11333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7823</v>
      </c>
      <c r="D63" s="103"/>
      <c r="E63" s="114">
        <f t="shared" si="1"/>
        <v>7823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30191</v>
      </c>
      <c r="D66" s="98">
        <f>D52+D56+D61+D62+D63+D64</f>
        <v>0</v>
      </c>
      <c r="E66" s="114">
        <f t="shared" si="1"/>
        <v>30191</v>
      </c>
      <c r="F66" s="98">
        <f>F52+F56+F61+F62+F63+F64</f>
        <v>11333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12678</v>
      </c>
      <c r="D71" s="100">
        <f>SUM(D72:D74)</f>
        <v>12678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/>
      <c r="D72" s="103">
        <f>C72</f>
        <v>0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>
        <v>76</v>
      </c>
      <c r="D73" s="103">
        <f>C73</f>
        <v>76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>
        <v>12602</v>
      </c>
      <c r="D74" s="103">
        <f>C74</f>
        <v>12602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24170</v>
      </c>
      <c r="D75" s="98">
        <f>D76+D78</f>
        <v>24170</v>
      </c>
      <c r="E75" s="98">
        <f>E76+E78</f>
        <v>0</v>
      </c>
      <c r="F75" s="98">
        <f>F76+F78</f>
        <v>21386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'справка №1-БАЛАНС'!G59</f>
        <v>24170</v>
      </c>
      <c r="D76" s="103">
        <f>C76</f>
        <v>24170</v>
      </c>
      <c r="E76" s="114">
        <f t="shared" si="1"/>
        <v>0</v>
      </c>
      <c r="F76" s="103">
        <v>21386</v>
      </c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/>
      <c r="D78" s="103">
        <f>C78</f>
        <v>0</v>
      </c>
      <c r="E78" s="114">
        <f t="shared" si="1"/>
        <v>0</v>
      </c>
      <c r="F78" s="103"/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0</v>
      </c>
      <c r="D80" s="98">
        <f>SUM(D81:D84)</f>
        <v>0</v>
      </c>
      <c r="E80" s="98">
        <f>SUM(E81:E84)</f>
        <v>0</v>
      </c>
      <c r="F80" s="98">
        <f>SUM(F81:F84)</f>
        <v>0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/>
      <c r="D82" s="103">
        <f>C82</f>
        <v>0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/>
      <c r="D83" s="103"/>
      <c r="E83" s="114">
        <f t="shared" si="1"/>
        <v>0</v>
      </c>
      <c r="F83" s="103"/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303</v>
      </c>
      <c r="D85" s="99">
        <f>SUM(D86:D90)+D94</f>
        <v>303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0</v>
      </c>
      <c r="D87" s="103">
        <f>C87</f>
        <v>0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132</v>
      </c>
      <c r="D89" s="103">
        <f>C89</f>
        <v>132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146</v>
      </c>
      <c r="D90" s="98">
        <f>SUM(D91:D93)</f>
        <v>146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>
        <v>93</v>
      </c>
      <c r="D91" s="103">
        <f>C91</f>
        <v>93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>
        <v>0</v>
      </c>
      <c r="D92" s="103">
        <f>C92</f>
        <v>0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>
        <v>53</v>
      </c>
      <c r="D93" s="103">
        <f>C93</f>
        <v>53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25</v>
      </c>
      <c r="D94" s="103">
        <f>C94</f>
        <v>25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313</v>
      </c>
      <c r="D95" s="103">
        <f>C95</f>
        <v>313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37464</v>
      </c>
      <c r="D96" s="99">
        <f>D85+D80+D75+D71+D95</f>
        <v>37464</v>
      </c>
      <c r="E96" s="99">
        <f>E85+E80+E75+E71+E95</f>
        <v>0</v>
      </c>
      <c r="F96" s="99">
        <f>F85+F80+F75+F71+F95</f>
        <v>21386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67655</v>
      </c>
      <c r="D97" s="99">
        <f>D96+D68+D66</f>
        <v>37464</v>
      </c>
      <c r="E97" s="99">
        <f>E96+E68+E66</f>
        <v>30191</v>
      </c>
      <c r="F97" s="99">
        <f>F96+F68+F66</f>
        <v>32719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29.07.2008 г.                                     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2" sqref="A22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39629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29.07.2008 г.                                     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34" sqref="A134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865</v>
      </c>
      <c r="B4" s="627">
        <f>'справка №1-БАЛАНС'!E5</f>
        <v>39629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867</v>
      </c>
      <c r="B10" s="35"/>
      <c r="C10" s="436">
        <v>50</v>
      </c>
      <c r="D10" s="436">
        <v>100</v>
      </c>
      <c r="E10" s="436"/>
      <c r="F10" s="438">
        <f>C10-E10</f>
        <v>50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50</v>
      </c>
      <c r="D25" s="424"/>
      <c r="E25" s="424">
        <f>SUM(E10:E24)</f>
        <v>0</v>
      </c>
      <c r="F25" s="437">
        <f>SUM(F10:F24)</f>
        <v>50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50</v>
      </c>
      <c r="D77" s="424"/>
      <c r="E77" s="424">
        <f>E76+E59+E42+E25</f>
        <v>0</v>
      </c>
      <c r="F77" s="437">
        <f>F76+F59+F42+F25</f>
        <v>50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29.07.2008 г.                                     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r.ivanova</cp:lastModifiedBy>
  <cp:lastPrinted>2008-04-24T12:01:08Z</cp:lastPrinted>
  <dcterms:created xsi:type="dcterms:W3CDTF">2000-06-29T12:02:40Z</dcterms:created>
  <dcterms:modified xsi:type="dcterms:W3CDTF">2008-07-30T11:51:47Z</dcterms:modified>
  <cp:category/>
  <cp:version/>
  <cp:contentType/>
  <cp:contentStatus/>
</cp:coreProperties>
</file>