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<sst xmlns="http://schemas.openxmlformats.org/spreadsheetml/2006/main" count="1057" uniqueCount="873">
  <si>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</si>
  <si>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</si>
  <si>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</si>
  <si>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</si>
  <si>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</si>
  <si>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</si>
  <si>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</si>
  <si>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</si>
  <si>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</si>
  <si>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</si>
  <si>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</si>
  <si>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</si>
  <si>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</si>
  <si>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</si>
  <si>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</si>
  <si>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</si>
  <si>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</si>
  <si>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</si>
  <si>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</si>
  <si>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</si>
  <si>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</si>
  <si>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</si>
  <si>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</si>
  <si>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</si>
  <si>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</si>
  <si>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</si>
  <si>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</si>
  <si>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</si>
  <si>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</si>
  <si>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</si>
  <si>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</si>
  <si>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</si>
  <si>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</si>
  <si>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</si>
  <si>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</si>
  <si>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</si>
  <si>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</si>
  <si>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</si>
  <si>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</si>
  <si>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</si>
  <si>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</si>
  <si>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</si>
  <si>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</si>
  <si>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</si>
  <si>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</si>
  <si>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</si>
  <si>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</si>
  <si>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</si>
  <si>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</si>
  <si>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</si>
  <si>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</si>
  <si>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</si>
  <si>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</si>
  <si>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</si>
  <si>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</si>
  <si>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</si>
  <si>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</si>
  <si>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</si>
  <si>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</si>
  <si>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</si>
  <si>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</si>
  <si>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</si>
  <si>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</si>
  <si>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</si>
  <si>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</si>
  <si>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</si>
  <si>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</si>
  <si>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</si>
  <si>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</si>
  <si>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</si>
  <si>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</si>
  <si>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</si>
  <si>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</si>
  <si>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</si>
  <si>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</si>
  <si>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</si>
  <si>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</si>
  <si>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</si>
  <si>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</si>
  <si>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</si>
  <si>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</si>
  <si>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</si>
  <si>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</si>
  <si>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</si>
  <si>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</si>
  <si>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</si>
  <si>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</si>
  <si>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</si>
  <si>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</si>
  <si>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</si>
  <si>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</si>
  <si>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</si>
  <si>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</si>
  <si>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</si>
  <si>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</si>
  <si>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</si>
  <si>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</si>
  <si>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</si>
  <si>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</si>
  <si>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</si>
  <si>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</si>
  <si>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</si>
  <si>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</si>
  <si>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</si>
  <si>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</si>
  <si>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</si>
  <si>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</si>
  <si>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</si>
  <si>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</si>
  <si>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</si>
  <si>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</si>
  <si>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</si>
  <si>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</si>
  <si>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</si>
  <si>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</si>
  <si>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</si>
  <si>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</si>
  <si>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</si>
  <si>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</si>
  <si>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</si>
  <si>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</si>
  <si>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</si>
  <si>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</si>
  <si>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</si>
  <si>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</si>
  <si>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</si>
  <si>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</si>
  <si>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</si>
  <si>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</si>
  <si>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</si>
  <si>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</si>
  <si>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</si>
  <si>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</si>
  <si>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</si>
  <si>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</si>
  <si>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</si>
  <si>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</si>
  <si>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</si>
  <si>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</si>
  <si>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</si>
  <si>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</si>
  <si>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</si>
  <si>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</si>
  <si>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</si>
  <si>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</si>
  <si>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</si>
  <si>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</si>
  <si>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</si>
  <si>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</si>
  <si>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</si>
  <si>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</si>
  <si>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</si>
  <si>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</si>
  <si>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</si>
  <si>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</si>
  <si>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</si>
  <si>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</si>
  <si>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</si>
  <si>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</si>
  <si>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</si>
  <si>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</si>
  <si>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</si>
  <si>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</si>
  <si>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</si>
  <si>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</si>
  <si>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</si>
  <si>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</si>
  <si>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</si>
  <si>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</si>
  <si>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</si>
  <si>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</si>
  <si>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</si>
  <si>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</si>
  <si>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</si>
  <si>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</si>
  <si>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</si>
  <si>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</si>
  <si>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</si>
  <si>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</si>
  <si>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</si>
  <si>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</si>
  <si>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</si>
  <si>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</si>
  <si>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</si>
  <si>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</si>
  <si>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</si>
  <si>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</si>
  <si>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</si>
  <si>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</si>
  <si>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</si>
  <si>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</si>
  <si>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</si>
  <si>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</si>
  <si>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</si>
  <si>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</si>
  <si>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</si>
  <si>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</si>
  <si>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</si>
  <si>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</si>
  <si>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</si>
  <si>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</si>
  <si>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</si>
  <si>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</si>
  <si>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</si>
  <si>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</si>
  <si>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</si>
  <si>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</si>
  <si>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</si>
  <si>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</si>
  <si>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</si>
  <si>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</si>
  <si>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</si>
  <si>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</si>
  <si>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</si>
  <si>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</si>
  <si>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</si>
  <si>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</si>
  <si>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</si>
  <si>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</si>
  <si>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</si>
  <si>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</si>
  <si>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</si>
  <si>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</si>
  <si>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</si>
  <si>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</si>
  <si>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</si>
  <si>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</si>
  <si>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</si>
  <si>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</si>
  <si>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</si>
  <si>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</si>
  <si>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</si>
  <si>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</si>
  <si>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</si>
  <si>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</si>
  <si>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</si>
  <si>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</si>
  <si>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</si>
  <si>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</si>
  <si>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</si>
  <si>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</si>
  <si>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</si>
  <si>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</si>
  <si>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</si>
  <si>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</si>
  <si>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</si>
  <si>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</si>
  <si>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</si>
  <si>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</si>
  <si>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</si>
  <si>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</si>
  <si>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</si>
  <si>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</si>
  <si>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</si>
  <si>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</si>
  <si>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</si>
  <si>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</si>
  <si>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</si>
  <si>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</si>
  <si>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</si>
  <si>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</si>
  <si>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</si>
  <si>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</si>
  <si>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</si>
  <si>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</si>
  <si>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</si>
  <si>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</si>
  <si>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</si>
  <si>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</si>
  <si>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</si>
  <si>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</si>
  <si>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</si>
  <si>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</si>
  <si>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</si>
  <si>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</si>
  <si>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</si>
  <si>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</si>
  <si>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</si>
  <si>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</si>
  <si>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</si>
  <si>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</si>
  <si>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</si>
  <si>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</si>
  <si>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</si>
  <si>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</si>
  <si>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</si>
  <si>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</si>
  <si>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</si>
  <si>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</si>
  <si>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</si>
  <si>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</si>
  <si>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</si>
  <si>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</si>
  <si>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</si>
  <si>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</si>
  <si>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</si>
  <si>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</si>
  <si>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</si>
  <si>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</si>
  <si>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</si>
  <si>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</si>
  <si>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</si>
  <si>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</si>
  <si>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</si>
  <si>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</si>
  <si>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</si>
  <si>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</si>
  <si>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</si>
  <si>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</si>
  <si>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</si>
  <si>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</si>
  <si>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</si>
  <si>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</si>
  <si>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</si>
  <si>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</si>
  <si>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</si>
  <si>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</si>
  <si>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</si>
  <si>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</si>
  <si>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</si>
  <si>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</si>
  <si>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</si>
  <si>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</si>
  <si>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</si>
  <si>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</si>
  <si>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</si>
  <si>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</si>
  <si>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</si>
  <si>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</si>
  <si>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</si>
  <si>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</si>
  <si>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</si>
  <si>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</si>
  <si>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</si>
  <si>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</si>
  <si>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</si>
  <si>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</si>
  <si>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</si>
  <si>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</si>
  <si>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</si>
  <si>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</si>
  <si>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</si>
  <si>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</si>
  <si>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</si>
  <si>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</si>
  <si>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</si>
  <si>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</si>
  <si>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</si>
  <si>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</si>
  <si>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</si>
  <si>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</si>
  <si>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</si>
  <si>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</si>
  <si>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</si>
  <si>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</si>
  <si>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</si>
  <si>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</si>
  <si>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</si>
  <si>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</si>
  <si>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</si>
  <si>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</si>
  <si>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</si>
  <si>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</si>
  <si>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</si>
  <si>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</si>
  <si>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</si>
  <si>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</si>
  <si>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</si>
  <si>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</si>
  <si>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</si>
  <si>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</si>
  <si>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</si>
  <si>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</si>
  <si>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</si>
  <si>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</si>
  <si>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</si>
  <si>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</si>
  <si>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</si>
  <si>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</si>
  <si>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</si>
  <si>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</si>
  <si>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</si>
  <si>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</si>
  <si>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</si>
  <si>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</si>
  <si>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</si>
  <si>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</si>
  <si>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</si>
  <si>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</si>
  <si>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</si>
  <si>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</si>
  <si>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</si>
  <si>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</si>
  <si>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</si>
  <si>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</si>
  <si>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</si>
  <si>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</si>
  <si>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</si>
  <si>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</si>
  <si>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</si>
  <si>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</si>
  <si>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</si>
  <si>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</si>
  <si>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</si>
  <si>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</si>
  <si>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</si>
  <si>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</si>
  <si>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</si>
  <si>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</si>
  <si>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</si>
  <si>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</si>
  <si>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</si>
  <si>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</si>
  <si>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</si>
  <si>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</si>
  <si>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</si>
  <si>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</si>
  <si>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</si>
  <si>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</si>
  <si>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</si>
  <si>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</si>
  <si>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</si>
  <si>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</si>
  <si>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</si>
  <si>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</si>
  <si>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</si>
  <si>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</si>
  <si>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</si>
  <si>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</si>
  <si>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</si>
  <si>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</si>
  <si>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</si>
  <si>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</si>
  <si>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</si>
  <si>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</si>
  <si>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</si>
  <si>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</si>
  <si>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</si>
  <si>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</si>
  <si>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</si>
  <si>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</si>
  <si>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</si>
  <si>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</si>
  <si>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</si>
  <si>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</si>
  <si>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</si>
  <si>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</si>
  <si>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</si>
  <si>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</si>
  <si>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</si>
  <si>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</si>
  <si>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</si>
  <si>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</si>
  <si>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</si>
  <si>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</si>
  <si>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</si>
  <si>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</si>
  <si>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</si>
  <si>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</si>
  <si>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</si>
  <si>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</si>
  <si>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</si>
  <si>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</si>
  <si>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</si>
  <si>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</si>
  <si>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</si>
  <si>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</si>
  <si>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</si>
  <si>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</si>
  <si>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</si>
  <si>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</si>
  <si>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</si>
  <si>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</si>
  <si>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</si>
  <si>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</si>
  <si>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</si>
  <si>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</si>
  <si>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</si>
  <si>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</si>
  <si>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</si>
  <si>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</si>
  <si>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</si>
  <si>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</si>
  <si>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</si>
  <si>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</si>
  <si>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</si>
  <si>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</si>
  <si>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</si>
  <si>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</si>
  <si>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</si>
  <si>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</si>
  <si>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</si>
  <si>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</si>
  <si>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</si>
  <si>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</si>
  <si>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</si>
  <si>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</si>
  <si>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</si>
  <si>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</si>
  <si>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</si>
  <si>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</si>
  <si>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</si>
  <si>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</si>
  <si>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</si>
  <si>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</si>
  <si>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</si>
  <si>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</si>
  <si>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</si>
  <si>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</si>
  <si>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</si>
  <si>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</si>
  <si>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</si>
  <si>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</si>
  <si>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</si>
  <si>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</si>
  <si>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</si>
  <si>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</si>
  <si>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</si>
  <si>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</si>
  <si>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</si>
  <si>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</si>
  <si>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</si>
  <si>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</si>
  <si>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</si>
  <si>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</si>
  <si>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</si>
  <si>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</si>
  <si>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</si>
  <si>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</si>
  <si>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</si>
  <si>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</si>
  <si>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</si>
  <si>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</si>
  <si>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</si>
  <si>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</si>
  <si>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</si>
  <si>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</si>
  <si>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</si>
  <si>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</si>
  <si>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</si>
  <si>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</si>
  <si>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</si>
  <si>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</si>
  <si>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</si>
  <si>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</si>
  <si>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</si>
  <si>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</si>
  <si>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</si>
  <si>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</si>
  <si>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</si>
  <si>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</si>
  <si>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</si>
  <si>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</si>
  <si>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</si>
  <si>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</si>
  <si>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</si>
  <si>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</si>
  <si>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</si>
  <si>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</si>
  <si>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</si>
  <si>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</si>
  <si>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</si>
  <si>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</si>
  <si>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</si>
  <si>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</si>
  <si>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</si>
  <si>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</si>
  <si>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</si>
  <si>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</si>
  <si>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</si>
  <si>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</si>
  <si>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</si>
  <si>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</si>
  <si>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</si>
  <si>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</si>
  <si>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</si>
  <si>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</si>
  <si>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</si>
  <si>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</si>
  <si>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</si>
  <si>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</si>
  <si>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</si>
  <si>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</si>
  <si>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</si>
  <si>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</si>
  <si>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</si>
  <si>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</si>
  <si>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</si>
  <si>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</si>
  <si>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</si>
  <si>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</si>
  <si>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</si>
  <si>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</si>
  <si>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</si>
  <si>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</si>
  <si>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</si>
  <si>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</si>
  <si>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</si>
  <si>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</si>
  <si>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</si>
  <si>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</si>
  <si>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</si>
  <si>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</si>
  <si>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</si>
  <si>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</si>
  <si>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</si>
  <si>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</si>
  <si>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</si>
  <si>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</si>
  <si>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</si>
  <si>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</si>
  <si>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</si>
  <si>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</si>
  <si>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</si>
  <si>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</si>
  <si>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</si>
  <si>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</si>
  <si>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</si>
  <si>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</si>
  <si>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</si>
  <si>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</si>
  <si>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</si>
  <si>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</si>
  <si>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</si>
  <si>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</si>
  <si>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</si>
  <si>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</si>
  <si>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</si>
  <si>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</si>
  <si>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</si>
  <si>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</si>
  <si>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</si>
  <si>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</si>
  <si>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</si>
  <si>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</si>
  <si>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</si>
  <si>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</si>
  <si>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</si>
  <si>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</si>
  <si>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</si>
  <si>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</si>
  <si>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</si>
  <si>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</si>
  <si>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</si>
  <si>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</si>
  <si>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</si>
  <si>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</si>
  <si>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</si>
  <si>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</si>
  <si>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</si>
  <si>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</si>
  <si>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</si>
  <si>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</si>
  <si>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</si>
  <si>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</si>
  <si>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</si>
  <si>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</si>
  <si>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</si>
  <si>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</si>
  <si>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</si>
  <si>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</si>
  <si>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</si>
  <si>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</si>
  <si>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</si>
  <si>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</si>
  <si>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</si>
  <si>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</si>
  <si>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</si>
  <si>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</si>
  <si>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</si>
  <si>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</si>
  <si>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</si>
  <si>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</si>
  <si>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</si>
  <si>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</si>
  <si>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</si>
  <si>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</si>
  <si>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</si>
  <si>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</si>
  <si>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</si>
  <si>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</si>
  <si>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</si>
  <si>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</si>
  <si>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</si>
  <si>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</si>
  <si>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</si>
  <si>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</si>
  <si>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</si>
  <si>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</si>
  <si>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</si>
  <si>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</si>
  <si>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</si>
  <si>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</si>
  <si>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</si>
  <si>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</si>
  <si>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</si>
  <si>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</si>
  <si>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</si>
  <si>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</si>
  <si>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</si>
  <si>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</si>
  <si>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</si>
  <si>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</si>
  <si>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</si>
  <si>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</si>
  <si>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</si>
  <si>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</si>
  <si>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</si>
  <si>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</si>
  <si>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</si>
  <si>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</si>
  <si>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</si>
  <si>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</si>
  <si>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</si>
  <si>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</si>
  <si>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</si>
  <si>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</si>
  <si>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</si>
  <si>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</si>
  <si>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</si>
  <si>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</si>
  <si>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</si>
  <si>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</si>
  <si>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</si>
  <si>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</si>
  <si>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</si>
  <si>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</si>
  <si>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</si>
  <si>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</si>
  <si>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</si>
  <si>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</si>
  <si>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</si>
  <si>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</si>
  <si>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</si>
  <si>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</si>
  <si>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</si>
  <si>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</si>
  <si>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</si>
  <si>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</si>
  <si>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</si>
  <si>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</si>
  <si>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</si>
  <si>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</si>
  <si>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</si>
  <si>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</si>
  <si>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</si>
  <si>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</si>
  <si>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</si>
  <si>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</si>
  <si>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</si>
  <si>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</si>
  <si>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</si>
  <si>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</si>
  <si>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</si>
  <si>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</si>
  <si>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</si>
  <si>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</si>
  <si>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</si>
  <si>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</si>
  <si>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</si>
  <si>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</si>
  <si>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</si>
  <si>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</si>
  <si>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</si>
  <si>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</si>
  <si>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</si>
  <si>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</si>
  <si>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</si>
  <si>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</si>
  <si>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</si>
  <si>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</si>
  <si>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</si>
  <si>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</si>
  <si>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</si>
  <si>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</si>
  <si>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</si>
  <si>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</si>
  <si>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</si>
  <si>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</si>
  <si>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</si>
  <si>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</si>
  <si>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</si>
  <si>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</si>
  <si>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</si>
  <si>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</si>
  <si>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</si>
  <si>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</si>
  <si>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</si>
  <si>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</si>
  <si>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</si>
  <si>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</si>
  <si>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</si>
  <si>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</si>
  <si>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</si>
  <si>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</si>
  <si>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</si>
  <si>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</si>
  <si>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</si>
  <si>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</si>
  <si>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</si>
  <si>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</si>
  <si>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</si>
  <si>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</si>
  <si>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</si>
  <si>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</si>
  <si>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</si>
  <si>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</si>
  <si>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</si>
  <si>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</si>
  <si>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</si>
  <si>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</si>
  <si>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</si>
  <si>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</si>
  <si>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</si>
  <si>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</si>
  <si>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</si>
  <si>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</si>
  <si>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</si>
  <si>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</si>
  <si>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</si>
  <si>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</si>
  <si>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</si>
  <si>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</si>
  <si>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</si>
  <si>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</si>
  <si>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</si>
  <si>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</si>
  <si>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</si>
  <si>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</si>
  <si>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</si>
  <si>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</si>
  <si>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</si>
  <si>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</si>
  <si>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</si>
  <si>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</si>
  <si>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</si>
  <si>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</si>
  <si>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</si>
  <si>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</si>
  <si>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</si>
  <si>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</si>
  <si>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</si>
  <si>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</si>
  <si>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</si>
  <si>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</si>
  <si>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</si>
  <si>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</si>
  <si>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</si>
  <si>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</si>
  <si>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</si>
  <si>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</si>
  <si>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</si>
  <si>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</si>
  <si>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</si>
  <si>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</si>
  <si>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</si>
  <si>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</si>
  <si>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</si>
  <si>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</si>
  <si>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</si>
  <si>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</si>
  <si>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</si>
  <si>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</si>
  <si>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"ПАМПОРОВО" АД ПАМПОРОВО</t>
  </si>
  <si>
    <t>НЕКОНСОЛИДИРАН</t>
  </si>
  <si>
    <t>ПРЕДВАРИТЕЛЕН БАЛАНС КЪМ 31,12,2010 ГОДИНА</t>
  </si>
  <si>
    <t>Дата на съставяне: 20,01,2011</t>
  </si>
  <si>
    <t>Съставител:Славка Диджова</t>
  </si>
  <si>
    <t>Ръководител:Мариан Беляков</t>
  </si>
  <si>
    <t xml:space="preserve">Дата на съставяне:     20,01,2011                                  </t>
  </si>
  <si>
    <t xml:space="preserve">Дата  на съставяне: .20,01,2011                                                                                                                              </t>
  </si>
  <si>
    <t>1.ЗПАД "БЪЛГАРИЯ" СОФИЯ</t>
  </si>
  <si>
    <t>Дата на съставяне:20,01,2011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</si>
</sst>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32" fillId="14" borderId="0" applyNumberFormat="0" applyBorder="0" applyAlignment="0" applyProtection="0"/>
    <xf numFmtId="0" fontId="36" fillId="15" borderId="1" applyNumberFormat="0" applyAlignment="0" applyProtection="0"/>
    <xf numFmtId="0" fontId="3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2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1">
      <selection activeCell="A95" sqref="A95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863</v>
      </c>
      <c r="F3" s="273" t="s">
        <v>2</v>
      </c>
      <c r="G3" s="226"/>
      <c r="H3" s="595">
        <v>830166943</v>
      </c>
    </row>
    <row r="4" spans="1:8" ht="28.5">
      <c r="A4" s="204" t="s">
        <v>3</v>
      </c>
      <c r="B4" s="583"/>
      <c r="C4" s="583"/>
      <c r="D4" s="584"/>
      <c r="E4" s="576" t="s">
        <v>865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864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361</v>
      </c>
      <c r="D11" s="205">
        <v>361</v>
      </c>
      <c r="E11" s="293" t="s">
        <v>22</v>
      </c>
      <c r="F11" s="298" t="s">
        <v>23</v>
      </c>
      <c r="G11" s="206">
        <v>1076</v>
      </c>
      <c r="H11" s="206">
        <v>1076</v>
      </c>
    </row>
    <row r="12" spans="1:8" ht="15">
      <c r="A12" s="291" t="s">
        <v>24</v>
      </c>
      <c r="B12" s="297" t="s">
        <v>25</v>
      </c>
      <c r="C12" s="205">
        <v>12502</v>
      </c>
      <c r="D12" s="205">
        <v>12785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4744</v>
      </c>
      <c r="D13" s="205">
        <v>4922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17654</v>
      </c>
      <c r="D14" s="205">
        <v>18830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1706</v>
      </c>
      <c r="D15" s="205">
        <v>1444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677</v>
      </c>
      <c r="D16" s="205">
        <v>955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2837</v>
      </c>
      <c r="D17" s="205">
        <v>3001</v>
      </c>
      <c r="E17" s="299" t="s">
        <v>46</v>
      </c>
      <c r="F17" s="301" t="s">
        <v>47</v>
      </c>
      <c r="G17" s="208">
        <f>G11+G14+G15+G16</f>
        <v>1076</v>
      </c>
      <c r="H17" s="208">
        <f>H11+H14+H15+H16</f>
        <v>1076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458</v>
      </c>
      <c r="D18" s="205">
        <v>497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40939</v>
      </c>
      <c r="D19" s="209">
        <f>SUM(D11:D18)</f>
        <v>42795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372</v>
      </c>
      <c r="H20" s="212">
        <v>372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20057</v>
      </c>
      <c r="H21" s="210">
        <f>SUM(H22:H24)</f>
        <v>20057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960</v>
      </c>
      <c r="H22" s="206">
        <v>960</v>
      </c>
    </row>
    <row r="23" spans="1:13" ht="15">
      <c r="A23" s="291" t="s">
        <v>66</v>
      </c>
      <c r="B23" s="297" t="s">
        <v>67</v>
      </c>
      <c r="C23" s="205">
        <v>378</v>
      </c>
      <c r="D23" s="205">
        <v>399</v>
      </c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26</v>
      </c>
      <c r="D24" s="205">
        <v>26</v>
      </c>
      <c r="E24" s="293" t="s">
        <v>72</v>
      </c>
      <c r="F24" s="298" t="s">
        <v>73</v>
      </c>
      <c r="G24" s="206">
        <v>19097</v>
      </c>
      <c r="H24" s="206">
        <v>19097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20429</v>
      </c>
      <c r="H25" s="208">
        <f>H19+H20+H21</f>
        <v>20429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3515</v>
      </c>
      <c r="D26" s="205">
        <v>3994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3919</v>
      </c>
      <c r="D27" s="209">
        <f>SUM(D23:D26)</f>
        <v>4419</v>
      </c>
      <c r="E27" s="309" t="s">
        <v>83</v>
      </c>
      <c r="F27" s="298" t="s">
        <v>84</v>
      </c>
      <c r="G27" s="208">
        <f>SUM(G28:G30)</f>
        <v>-3743</v>
      </c>
      <c r="H27" s="208">
        <f>SUM(H28:H30)</f>
        <v>-502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48</v>
      </c>
      <c r="H28" s="206">
        <v>48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-3791</v>
      </c>
      <c r="H29" s="391">
        <v>-550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-2952</v>
      </c>
      <c r="H32" s="391">
        <v>-3241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-6695</v>
      </c>
      <c r="H33" s="208">
        <f>H27+H31+H32</f>
        <v>-3743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852</v>
      </c>
      <c r="B34" s="300" t="s">
        <v>105</v>
      </c>
      <c r="C34" s="209">
        <f>SUM(C35:C38)</f>
        <v>30</v>
      </c>
      <c r="D34" s="209">
        <f>SUM(D35:D38)</f>
        <v>283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14810</v>
      </c>
      <c r="H36" s="208">
        <f>H25+H17+H33</f>
        <v>17762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>
        <v>253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30</v>
      </c>
      <c r="D38" s="205">
        <v>30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2952</v>
      </c>
      <c r="H44" s="206">
        <v>3712</v>
      </c>
    </row>
    <row r="45" spans="1:15" ht="15">
      <c r="A45" s="291" t="s">
        <v>136</v>
      </c>
      <c r="B45" s="305" t="s">
        <v>137</v>
      </c>
      <c r="C45" s="209">
        <f>C34+C39+C44</f>
        <v>30</v>
      </c>
      <c r="D45" s="209">
        <f>D34+D39+D44</f>
        <v>283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3000</v>
      </c>
      <c r="H48" s="206">
        <v>853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5952</v>
      </c>
      <c r="H49" s="208">
        <f>SUM(H43:H48)</f>
        <v>4565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>
        <v>96</v>
      </c>
      <c r="D54" s="205">
        <v>96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44984</v>
      </c>
      <c r="D55" s="209">
        <f>D19+D20+D21+D27+D32+D45+D51+D53+D54</f>
        <v>47593</v>
      </c>
      <c r="E55" s="293" t="s">
        <v>172</v>
      </c>
      <c r="F55" s="317" t="s">
        <v>173</v>
      </c>
      <c r="G55" s="208">
        <f>G49+G51+G52+G53+G54</f>
        <v>5952</v>
      </c>
      <c r="H55" s="208">
        <f>H49+H51+H52+H53+H54</f>
        <v>4565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73</v>
      </c>
      <c r="D58" s="205">
        <v>73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>
        <v>621</v>
      </c>
      <c r="H59" s="206">
        <v>1980</v>
      </c>
      <c r="M59" s="211"/>
    </row>
    <row r="60" spans="1:8" ht="15">
      <c r="A60" s="291" t="s">
        <v>183</v>
      </c>
      <c r="B60" s="297" t="s">
        <v>184</v>
      </c>
      <c r="C60" s="205">
        <v>78</v>
      </c>
      <c r="D60" s="205">
        <v>134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45367</v>
      </c>
      <c r="H61" s="208">
        <f>SUM(H62:H68)</f>
        <v>42883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44428</v>
      </c>
      <c r="H62" s="206">
        <v>37938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151</v>
      </c>
      <c r="D64" s="209">
        <f>SUM(D58:D63)</f>
        <v>207</v>
      </c>
      <c r="E64" s="293" t="s">
        <v>200</v>
      </c>
      <c r="F64" s="298" t="s">
        <v>201</v>
      </c>
      <c r="G64" s="206">
        <v>428</v>
      </c>
      <c r="H64" s="206">
        <v>4530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282</v>
      </c>
      <c r="H65" s="206">
        <v>193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139</v>
      </c>
      <c r="H66" s="206">
        <v>159</v>
      </c>
    </row>
    <row r="67" spans="1:8" ht="15">
      <c r="A67" s="291" t="s">
        <v>207</v>
      </c>
      <c r="B67" s="297" t="s">
        <v>208</v>
      </c>
      <c r="C67" s="205">
        <v>2</v>
      </c>
      <c r="D67" s="205">
        <v>2306</v>
      </c>
      <c r="E67" s="293" t="s">
        <v>209</v>
      </c>
      <c r="F67" s="298" t="s">
        <v>210</v>
      </c>
      <c r="G67" s="206">
        <v>44</v>
      </c>
      <c r="H67" s="206">
        <v>49</v>
      </c>
    </row>
    <row r="68" spans="1:8" ht="15">
      <c r="A68" s="291" t="s">
        <v>211</v>
      </c>
      <c r="B68" s="297" t="s">
        <v>212</v>
      </c>
      <c r="C68" s="205">
        <v>323</v>
      </c>
      <c r="D68" s="205">
        <v>4984</v>
      </c>
      <c r="E68" s="293" t="s">
        <v>213</v>
      </c>
      <c r="F68" s="298" t="s">
        <v>214</v>
      </c>
      <c r="G68" s="206">
        <v>46</v>
      </c>
      <c r="H68" s="206">
        <v>14</v>
      </c>
    </row>
    <row r="69" spans="1:8" ht="15">
      <c r="A69" s="291" t="s">
        <v>215</v>
      </c>
      <c r="B69" s="297" t="s">
        <v>216</v>
      </c>
      <c r="C69" s="205">
        <v>237</v>
      </c>
      <c r="D69" s="205">
        <v>282</v>
      </c>
      <c r="E69" s="307" t="s">
        <v>78</v>
      </c>
      <c r="F69" s="298" t="s">
        <v>217</v>
      </c>
      <c r="G69" s="206">
        <v>222</v>
      </c>
      <c r="H69" s="206">
        <v>6437</v>
      </c>
    </row>
    <row r="70" spans="1:8" ht="15">
      <c r="A70" s="291" t="s">
        <v>218</v>
      </c>
      <c r="B70" s="297" t="s">
        <v>219</v>
      </c>
      <c r="C70" s="205">
        <v>14501</v>
      </c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21</v>
      </c>
      <c r="D71" s="205">
        <v>9</v>
      </c>
      <c r="E71" s="309" t="s">
        <v>46</v>
      </c>
      <c r="F71" s="329" t="s">
        <v>224</v>
      </c>
      <c r="G71" s="215">
        <f>G59+G60+G61+G69+G70</f>
        <v>46210</v>
      </c>
      <c r="H71" s="215">
        <f>H59+H60+H61+H69+H70</f>
        <v>51300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73</v>
      </c>
      <c r="D72" s="205">
        <v>425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6391</v>
      </c>
      <c r="D74" s="205">
        <v>17644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21548</v>
      </c>
      <c r="D75" s="209">
        <f>SUM(D67:D74)</f>
        <v>25650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46210</v>
      </c>
      <c r="H79" s="216">
        <f>H71+H74+H75+H76</f>
        <v>51300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212</v>
      </c>
      <c r="D87" s="205">
        <v>95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77</v>
      </c>
      <c r="D88" s="205">
        <v>82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289</v>
      </c>
      <c r="D91" s="209">
        <f>SUM(D87:D90)</f>
        <v>177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21988</v>
      </c>
      <c r="D93" s="209">
        <f>D64+D75+D84+D91+D92</f>
        <v>26034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66972</v>
      </c>
      <c r="D94" s="218">
        <f>D93+D55</f>
        <v>73627</v>
      </c>
      <c r="E94" s="558" t="s">
        <v>270</v>
      </c>
      <c r="F94" s="345" t="s">
        <v>271</v>
      </c>
      <c r="G94" s="219">
        <f>G36+G39+G55+G79</f>
        <v>66972</v>
      </c>
      <c r="H94" s="219">
        <f>H36+H39+H55+H79</f>
        <v>73627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853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866</v>
      </c>
      <c r="B98" s="539"/>
      <c r="C98" s="604" t="s">
        <v>867</v>
      </c>
      <c r="D98" s="604"/>
      <c r="E98" s="604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4" t="s">
        <v>868</v>
      </c>
      <c r="D100" s="605"/>
      <c r="E100" s="605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7">
      <selection activeCell="C10" sqref="C1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"ПАМПОРОВО" АД ПАМПОРОВО</v>
      </c>
      <c r="F2" s="608" t="s">
        <v>2</v>
      </c>
      <c r="G2" s="608"/>
      <c r="H2" s="353">
        <f>'справка №1-БАЛАНС'!H3</f>
        <v>830166943</v>
      </c>
    </row>
    <row r="3" spans="1:8" ht="24">
      <c r="A3" s="6" t="s">
        <v>273</v>
      </c>
      <c r="B3" s="533"/>
      <c r="C3" s="533"/>
      <c r="D3" s="533"/>
      <c r="E3" s="533" t="str">
        <f>'справка №1-БАЛАНС'!E4</f>
        <v>ПРЕДВАРИТЕЛЕН БАЛАНС КЪМ 31,12,2010 ГОДИНА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НЕКОНСОЛИДИРАН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1004</v>
      </c>
      <c r="D9" s="79">
        <v>1118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1567</v>
      </c>
      <c r="D10" s="79">
        <v>1549</v>
      </c>
      <c r="E10" s="363" t="s">
        <v>287</v>
      </c>
      <c r="F10" s="365" t="s">
        <v>288</v>
      </c>
      <c r="G10" s="87">
        <v>435</v>
      </c>
      <c r="H10" s="87">
        <v>395</v>
      </c>
    </row>
    <row r="11" spans="1:8" ht="12">
      <c r="A11" s="363" t="s">
        <v>289</v>
      </c>
      <c r="B11" s="364" t="s">
        <v>290</v>
      </c>
      <c r="C11" s="79">
        <v>3042</v>
      </c>
      <c r="D11" s="79">
        <v>2357</v>
      </c>
      <c r="E11" s="366" t="s">
        <v>291</v>
      </c>
      <c r="F11" s="365" t="s">
        <v>292</v>
      </c>
      <c r="G11" s="87">
        <v>5272</v>
      </c>
      <c r="H11" s="87">
        <v>4941</v>
      </c>
    </row>
    <row r="12" spans="1:8" ht="12">
      <c r="A12" s="363" t="s">
        <v>293</v>
      </c>
      <c r="B12" s="364" t="s">
        <v>294</v>
      </c>
      <c r="C12" s="79">
        <v>1247</v>
      </c>
      <c r="D12" s="79">
        <v>1097</v>
      </c>
      <c r="E12" s="366" t="s">
        <v>78</v>
      </c>
      <c r="F12" s="365" t="s">
        <v>295</v>
      </c>
      <c r="G12" s="87">
        <v>321</v>
      </c>
      <c r="H12" s="87">
        <v>454</v>
      </c>
    </row>
    <row r="13" spans="1:18" ht="12">
      <c r="A13" s="363" t="s">
        <v>296</v>
      </c>
      <c r="B13" s="364" t="s">
        <v>297</v>
      </c>
      <c r="C13" s="79">
        <v>202</v>
      </c>
      <c r="D13" s="79">
        <v>205</v>
      </c>
      <c r="E13" s="367" t="s">
        <v>51</v>
      </c>
      <c r="F13" s="368" t="s">
        <v>298</v>
      </c>
      <c r="G13" s="88">
        <f>SUM(G9:G12)</f>
        <v>6028</v>
      </c>
      <c r="H13" s="88">
        <f>SUM(H9:H12)</f>
        <v>5790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227</v>
      </c>
      <c r="D14" s="79">
        <v>206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283</v>
      </c>
      <c r="D16" s="80">
        <v>103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7572</v>
      </c>
      <c r="D19" s="82">
        <f>SUM(D9:D15)+D16</f>
        <v>6635</v>
      </c>
      <c r="E19" s="373" t="s">
        <v>315</v>
      </c>
      <c r="F19" s="369" t="s">
        <v>316</v>
      </c>
      <c r="G19" s="87">
        <v>1628</v>
      </c>
      <c r="H19" s="87">
        <v>1634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>
        <v>18</v>
      </c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3501</v>
      </c>
      <c r="D22" s="79">
        <v>3858</v>
      </c>
      <c r="E22" s="373" t="s">
        <v>324</v>
      </c>
      <c r="F22" s="369" t="s">
        <v>325</v>
      </c>
      <c r="G22" s="87">
        <v>2636</v>
      </c>
      <c r="H22" s="87">
        <v>1990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2142</v>
      </c>
      <c r="D24" s="79">
        <v>2258</v>
      </c>
      <c r="E24" s="367" t="s">
        <v>103</v>
      </c>
      <c r="F24" s="370" t="s">
        <v>332</v>
      </c>
      <c r="G24" s="88">
        <f>SUM(G19:G23)</f>
        <v>4282</v>
      </c>
      <c r="H24" s="88">
        <f>SUM(H19:H23)</f>
        <v>3624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47</v>
      </c>
      <c r="D25" s="79">
        <v>107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5690</v>
      </c>
      <c r="D26" s="82">
        <f>SUM(D22:D25)</f>
        <v>6223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13262</v>
      </c>
      <c r="D28" s="83">
        <f>D26+D19</f>
        <v>12858</v>
      </c>
      <c r="E28" s="174" t="s">
        <v>337</v>
      </c>
      <c r="F28" s="370" t="s">
        <v>338</v>
      </c>
      <c r="G28" s="88">
        <f>G13+G15+G24</f>
        <v>10310</v>
      </c>
      <c r="H28" s="88">
        <f>H13+H15+H24</f>
        <v>9414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2952</v>
      </c>
      <c r="H30" s="90">
        <f>IF((D28-H28)&gt;0,D28-H28,0)</f>
        <v>3444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854</v>
      </c>
      <c r="B31" s="376" t="s">
        <v>343</v>
      </c>
      <c r="C31" s="79"/>
      <c r="D31" s="79"/>
      <c r="E31" s="361" t="s">
        <v>857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13262</v>
      </c>
      <c r="D33" s="82">
        <f>D28-D31+D32</f>
        <v>12858</v>
      </c>
      <c r="E33" s="174" t="s">
        <v>351</v>
      </c>
      <c r="F33" s="370" t="s">
        <v>352</v>
      </c>
      <c r="G33" s="90">
        <f>G32-G31+G28</f>
        <v>10310</v>
      </c>
      <c r="H33" s="90">
        <f>H32-H31+H28</f>
        <v>9414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2952</v>
      </c>
      <c r="H34" s="88">
        <f>IF((D33-H33)&gt;0,D33-H33,0)</f>
        <v>3444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-203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>
        <v>-203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2952</v>
      </c>
      <c r="H39" s="91">
        <f>IF(H34&gt;0,IF(D35+H34&lt;0,0,D35+H34),IF(D34-D35&lt;0,D35-D34,0))</f>
        <v>3241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2952</v>
      </c>
      <c r="H41" s="85">
        <f>IF(D39=0,IF(H39-H40&gt;0,H39-H40+D40,0),IF(D39-D40&lt;0,D40-D39+H40,0))</f>
        <v>3241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13262</v>
      </c>
      <c r="D42" s="86">
        <f>D33+D35+D39</f>
        <v>12655</v>
      </c>
      <c r="E42" s="177" t="s">
        <v>378</v>
      </c>
      <c r="F42" s="178" t="s">
        <v>379</v>
      </c>
      <c r="G42" s="90">
        <f>G39+G33</f>
        <v>13262</v>
      </c>
      <c r="H42" s="90">
        <f>H39+H33</f>
        <v>12655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6"/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783</v>
      </c>
      <c r="D46" s="607"/>
      <c r="E46" s="607"/>
      <c r="F46" s="607"/>
      <c r="G46" s="607"/>
      <c r="H46" s="607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I3" sqref="I3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"ПАМПОРОВО" АД ПАМПОРОВО</v>
      </c>
      <c r="C4" s="397" t="s">
        <v>2</v>
      </c>
      <c r="D4" s="353">
        <f>'справка №1-БАЛАНС'!H3</f>
        <v>830166943</v>
      </c>
      <c r="E4" s="401"/>
      <c r="F4" s="401"/>
      <c r="G4" s="182"/>
      <c r="H4" s="182"/>
      <c r="I4" s="182"/>
      <c r="J4" s="182"/>
    </row>
    <row r="5" spans="1:10" ht="36">
      <c r="A5" s="533" t="s">
        <v>273</v>
      </c>
      <c r="B5" s="533" t="str">
        <f>'справка №1-БАЛАНС'!E4</f>
        <v>ПРЕДВАРИТЕЛЕН БАЛАНС КЪМ 31,12,2010 ГОДИНА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НЕКОНСОЛИДИРАН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7912</v>
      </c>
      <c r="D10" s="92">
        <v>7087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-5542</v>
      </c>
      <c r="D11" s="92">
        <v>-9227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-1469</v>
      </c>
      <c r="D13" s="92">
        <v>-1497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-160</v>
      </c>
      <c r="D14" s="92">
        <v>308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0</v>
      </c>
      <c r="D15" s="92">
        <v>86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>
        <v>10</v>
      </c>
      <c r="D16" s="92">
        <v>4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-47</v>
      </c>
      <c r="D17" s="92">
        <v>-107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-1</v>
      </c>
      <c r="D18" s="92">
        <v>-2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-131</v>
      </c>
      <c r="D19" s="92">
        <v>-359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572</v>
      </c>
      <c r="D20" s="93">
        <f>SUM(D10:D19)</f>
        <v>-3707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-4</v>
      </c>
      <c r="D22" s="92">
        <v>-2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-144</v>
      </c>
      <c r="D31" s="92">
        <v>-2376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-148</v>
      </c>
      <c r="D32" s="93">
        <f>SUM(D22:D31)</f>
        <v>-2378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3905</v>
      </c>
      <c r="D36" s="92">
        <v>16021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-3672</v>
      </c>
      <c r="D37" s="92">
        <v>-8882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-286</v>
      </c>
      <c r="D38" s="92">
        <v>-442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-277</v>
      </c>
      <c r="D39" s="92">
        <v>-859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>
        <v>18</v>
      </c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-312</v>
      </c>
      <c r="D42" s="93">
        <f>SUM(D34:D41)</f>
        <v>5838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112</v>
      </c>
      <c r="D43" s="93">
        <f>D42+D32+D20</f>
        <v>-247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177</v>
      </c>
      <c r="D44" s="184">
        <v>424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289</v>
      </c>
      <c r="D45" s="93">
        <f>D44+D43</f>
        <v>177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9"/>
      <c r="D50" s="60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783</v>
      </c>
      <c r="C52" s="609"/>
      <c r="D52" s="60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tabSelected="1" zoomScalePageLayoutView="0" workbookViewId="0" topLeftCell="A13">
      <selection activeCell="I3" sqref="I3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2" t="str">
        <f>'справка №1-БАЛАНС'!E3</f>
        <v>"ПАМПОРОВО" АД ПАМПОРОВО</v>
      </c>
      <c r="D3" s="613"/>
      <c r="E3" s="613"/>
      <c r="F3" s="613"/>
      <c r="G3" s="613"/>
      <c r="H3" s="574"/>
      <c r="I3" s="574"/>
      <c r="J3" s="2"/>
      <c r="K3" s="573" t="s">
        <v>2</v>
      </c>
      <c r="L3" s="573"/>
      <c r="M3" s="592">
        <f>'справка №1-БАЛАНС'!H3</f>
        <v>830166943</v>
      </c>
      <c r="N3" s="3"/>
    </row>
    <row r="4" spans="1:15" s="5" customFormat="1" ht="13.5" customHeight="1">
      <c r="A4" s="6" t="s">
        <v>460</v>
      </c>
      <c r="B4" s="574"/>
      <c r="C4" s="612" t="str">
        <f>'справка №1-БАЛАНС'!E4</f>
        <v>ПРЕДВАРИТЕЛЕН БАЛАНС КЪМ 31,12,2010 ГОДИНА</v>
      </c>
      <c r="D4" s="612"/>
      <c r="E4" s="614"/>
      <c r="F4" s="612"/>
      <c r="G4" s="612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2" t="str">
        <f>'справка №1-БАЛАНС'!E5</f>
        <v>НЕКОНСОЛИДИРАН</v>
      </c>
      <c r="D5" s="613"/>
      <c r="E5" s="613"/>
      <c r="F5" s="613"/>
      <c r="G5" s="613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1076</v>
      </c>
      <c r="D11" s="96">
        <f>'справка №1-БАЛАНС'!H19</f>
        <v>0</v>
      </c>
      <c r="E11" s="96">
        <f>'справка №1-БАЛАНС'!H20</f>
        <v>372</v>
      </c>
      <c r="F11" s="96">
        <f>'справка №1-БАЛАНС'!H22</f>
        <v>960</v>
      </c>
      <c r="G11" s="96">
        <f>'справка №1-БАЛАНС'!H23</f>
        <v>0</v>
      </c>
      <c r="H11" s="98">
        <v>19097</v>
      </c>
      <c r="I11" s="96">
        <f>'справка №1-БАЛАНС'!H28+'справка №1-БАЛАНС'!H31</f>
        <v>48</v>
      </c>
      <c r="J11" s="96">
        <f>'справка №1-БАЛАНС'!H29+'справка №1-БАЛАНС'!H32</f>
        <v>-3791</v>
      </c>
      <c r="K11" s="98"/>
      <c r="L11" s="424">
        <f>SUM(C11:K11)</f>
        <v>17762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1076</v>
      </c>
      <c r="D15" s="99">
        <f aca="true" t="shared" si="2" ref="D15:M15">D11+D12</f>
        <v>0</v>
      </c>
      <c r="E15" s="99">
        <f t="shared" si="2"/>
        <v>372</v>
      </c>
      <c r="F15" s="99">
        <f t="shared" si="2"/>
        <v>960</v>
      </c>
      <c r="G15" s="99">
        <f t="shared" si="2"/>
        <v>0</v>
      </c>
      <c r="H15" s="99">
        <f t="shared" si="2"/>
        <v>19097</v>
      </c>
      <c r="I15" s="99">
        <f t="shared" si="2"/>
        <v>48</v>
      </c>
      <c r="J15" s="99">
        <f t="shared" si="2"/>
        <v>-3791</v>
      </c>
      <c r="K15" s="99">
        <f t="shared" si="2"/>
        <v>0</v>
      </c>
      <c r="L15" s="424">
        <f t="shared" si="1"/>
        <v>17762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-2952</v>
      </c>
      <c r="K16" s="98"/>
      <c r="L16" s="424">
        <f t="shared" si="1"/>
        <v>-2952</v>
      </c>
      <c r="M16" s="98">
        <v>-5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1076</v>
      </c>
      <c r="D29" s="97">
        <f aca="true" t="shared" si="6" ref="D29:M29">D17+D20+D21+D24+D28+D27+D15+D16</f>
        <v>0</v>
      </c>
      <c r="E29" s="97">
        <f t="shared" si="6"/>
        <v>372</v>
      </c>
      <c r="F29" s="97">
        <f t="shared" si="6"/>
        <v>960</v>
      </c>
      <c r="G29" s="97">
        <f t="shared" si="6"/>
        <v>0</v>
      </c>
      <c r="H29" s="97">
        <f t="shared" si="6"/>
        <v>19097</v>
      </c>
      <c r="I29" s="97">
        <f t="shared" si="6"/>
        <v>48</v>
      </c>
      <c r="J29" s="97">
        <f t="shared" si="6"/>
        <v>-6743</v>
      </c>
      <c r="K29" s="97">
        <f t="shared" si="6"/>
        <v>0</v>
      </c>
      <c r="L29" s="424">
        <f t="shared" si="1"/>
        <v>14810</v>
      </c>
      <c r="M29" s="97">
        <f t="shared" si="6"/>
        <v>-5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1076</v>
      </c>
      <c r="D32" s="97">
        <f t="shared" si="7"/>
        <v>0</v>
      </c>
      <c r="E32" s="97">
        <f t="shared" si="7"/>
        <v>372</v>
      </c>
      <c r="F32" s="97">
        <f t="shared" si="7"/>
        <v>960</v>
      </c>
      <c r="G32" s="97">
        <f t="shared" si="7"/>
        <v>0</v>
      </c>
      <c r="H32" s="97">
        <f t="shared" si="7"/>
        <v>19097</v>
      </c>
      <c r="I32" s="97">
        <f t="shared" si="7"/>
        <v>48</v>
      </c>
      <c r="J32" s="97">
        <f t="shared" si="7"/>
        <v>-6743</v>
      </c>
      <c r="K32" s="97">
        <f t="shared" si="7"/>
        <v>0</v>
      </c>
      <c r="L32" s="424">
        <f t="shared" si="1"/>
        <v>14810</v>
      </c>
      <c r="M32" s="97">
        <f>M29+M30+M31</f>
        <v>-5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870</v>
      </c>
      <c r="B35" s="37"/>
      <c r="C35" s="24"/>
      <c r="D35" s="611" t="s">
        <v>521</v>
      </c>
      <c r="E35" s="611"/>
      <c r="F35" s="611"/>
      <c r="G35" s="611"/>
      <c r="H35" s="611"/>
      <c r="I35" s="611"/>
      <c r="J35" s="24" t="s">
        <v>859</v>
      </c>
      <c r="K35" s="24"/>
      <c r="L35" s="611"/>
      <c r="M35" s="61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J1">
      <selection activeCell="L40" sqref="L40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6" t="s">
        <v>383</v>
      </c>
      <c r="B2" s="617"/>
      <c r="C2" s="585"/>
      <c r="D2" s="585"/>
      <c r="E2" s="612" t="str">
        <f>'справка №1-БАЛАНС'!E3</f>
        <v>"ПАМПОРОВО" АД ПАМПОРОВО</v>
      </c>
      <c r="F2" s="618"/>
      <c r="G2" s="618"/>
      <c r="H2" s="585"/>
      <c r="I2" s="441"/>
      <c r="J2" s="441"/>
      <c r="K2" s="441"/>
      <c r="L2" s="441"/>
      <c r="M2" s="620" t="s">
        <v>2</v>
      </c>
      <c r="N2" s="621"/>
      <c r="O2" s="621"/>
      <c r="P2" s="624">
        <f>'справка №1-БАЛАНС'!H3</f>
        <v>830166943</v>
      </c>
      <c r="Q2" s="624"/>
      <c r="R2" s="353"/>
    </row>
    <row r="3" spans="1:18" ht="15">
      <c r="A3" s="616" t="s">
        <v>5</v>
      </c>
      <c r="B3" s="617"/>
      <c r="C3" s="586"/>
      <c r="D3" s="586"/>
      <c r="E3" s="612" t="str">
        <f>'справка №1-БАЛАНС'!E5</f>
        <v>НЕКОНСОЛИДИРАН</v>
      </c>
      <c r="F3" s="619"/>
      <c r="G3" s="619"/>
      <c r="H3" s="443"/>
      <c r="I3" s="443"/>
      <c r="J3" s="443"/>
      <c r="K3" s="443"/>
      <c r="L3" s="443"/>
      <c r="M3" s="625" t="s">
        <v>4</v>
      </c>
      <c r="N3" s="625"/>
      <c r="O3" s="577"/>
      <c r="P3" s="626" t="str">
        <f>'справка №1-БАЛАНС'!H4</f>
        <v> </v>
      </c>
      <c r="Q3" s="626"/>
      <c r="R3" s="354"/>
    </row>
    <row r="4" spans="1:18" ht="12.75">
      <c r="A4" s="436" t="s">
        <v>523</v>
      </c>
      <c r="B4" s="442"/>
      <c r="C4" s="442"/>
      <c r="D4" s="443"/>
      <c r="E4" s="602"/>
      <c r="F4" s="603"/>
      <c r="G4" s="603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7" t="s">
        <v>463</v>
      </c>
      <c r="B5" s="628"/>
      <c r="C5" s="600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2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2" t="s">
        <v>529</v>
      </c>
      <c r="R5" s="622" t="s">
        <v>530</v>
      </c>
    </row>
    <row r="6" spans="1:18" s="44" customFormat="1" ht="48">
      <c r="A6" s="629"/>
      <c r="B6" s="599"/>
      <c r="C6" s="601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3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3"/>
      <c r="R6" s="623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361</v>
      </c>
      <c r="E9" s="243"/>
      <c r="F9" s="243"/>
      <c r="G9" s="113">
        <f>D9+E9-F9</f>
        <v>361</v>
      </c>
      <c r="H9" s="103"/>
      <c r="I9" s="103"/>
      <c r="J9" s="113">
        <f>G9+H9-I9</f>
        <v>361</v>
      </c>
      <c r="K9" s="103"/>
      <c r="L9" s="103">
        <v>0</v>
      </c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361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14176</v>
      </c>
      <c r="E10" s="243"/>
      <c r="F10" s="243"/>
      <c r="G10" s="113">
        <f aca="true" t="shared" si="2" ref="G10:G39">D10+E10-F10</f>
        <v>14176</v>
      </c>
      <c r="H10" s="103"/>
      <c r="I10" s="103"/>
      <c r="J10" s="113">
        <f aca="true" t="shared" si="3" ref="J10:J39">G10+H10-I10</f>
        <v>14176</v>
      </c>
      <c r="K10" s="103">
        <v>1391</v>
      </c>
      <c r="L10" s="103">
        <v>283</v>
      </c>
      <c r="M10" s="103"/>
      <c r="N10" s="113">
        <f aca="true" t="shared" si="4" ref="N10:N39">K10+L10-M10</f>
        <v>1674</v>
      </c>
      <c r="O10" s="103"/>
      <c r="P10" s="103"/>
      <c r="Q10" s="113">
        <f t="shared" si="0"/>
        <v>1674</v>
      </c>
      <c r="R10" s="113">
        <f t="shared" si="1"/>
        <v>12502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6090</v>
      </c>
      <c r="E11" s="243">
        <v>93</v>
      </c>
      <c r="F11" s="243"/>
      <c r="G11" s="113">
        <f t="shared" si="2"/>
        <v>6183</v>
      </c>
      <c r="H11" s="103"/>
      <c r="I11" s="103"/>
      <c r="J11" s="113">
        <f t="shared" si="3"/>
        <v>6183</v>
      </c>
      <c r="K11" s="103">
        <v>1168</v>
      </c>
      <c r="L11" s="103">
        <v>271</v>
      </c>
      <c r="M11" s="103">
        <v>0</v>
      </c>
      <c r="N11" s="113">
        <f t="shared" si="4"/>
        <v>1439</v>
      </c>
      <c r="O11" s="103"/>
      <c r="P11" s="103"/>
      <c r="Q11" s="113">
        <f t="shared" si="0"/>
        <v>1439</v>
      </c>
      <c r="R11" s="113">
        <f t="shared" si="1"/>
        <v>4744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24210</v>
      </c>
      <c r="E12" s="243">
        <v>20</v>
      </c>
      <c r="F12" s="243">
        <v>36</v>
      </c>
      <c r="G12" s="113">
        <f t="shared" si="2"/>
        <v>24194</v>
      </c>
      <c r="H12" s="103"/>
      <c r="I12" s="103"/>
      <c r="J12" s="113">
        <f t="shared" si="3"/>
        <v>24194</v>
      </c>
      <c r="K12" s="103">
        <v>5380</v>
      </c>
      <c r="L12" s="103">
        <v>1195</v>
      </c>
      <c r="M12" s="103">
        <v>35</v>
      </c>
      <c r="N12" s="113">
        <f t="shared" si="4"/>
        <v>6540</v>
      </c>
      <c r="O12" s="103"/>
      <c r="P12" s="103"/>
      <c r="Q12" s="113">
        <f t="shared" si="0"/>
        <v>6540</v>
      </c>
      <c r="R12" s="113">
        <f t="shared" si="1"/>
        <v>17654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3852</v>
      </c>
      <c r="E13" s="243">
        <v>542</v>
      </c>
      <c r="F13" s="243"/>
      <c r="G13" s="113">
        <f t="shared" si="2"/>
        <v>4394</v>
      </c>
      <c r="H13" s="103"/>
      <c r="I13" s="103"/>
      <c r="J13" s="113">
        <f t="shared" si="3"/>
        <v>4394</v>
      </c>
      <c r="K13" s="103">
        <v>2408</v>
      </c>
      <c r="L13" s="103">
        <v>280</v>
      </c>
      <c r="M13" s="103"/>
      <c r="N13" s="113">
        <f t="shared" si="4"/>
        <v>2688</v>
      </c>
      <c r="O13" s="103"/>
      <c r="P13" s="103"/>
      <c r="Q13" s="113">
        <f t="shared" si="0"/>
        <v>2688</v>
      </c>
      <c r="R13" s="113">
        <f t="shared" si="1"/>
        <v>1706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2080</v>
      </c>
      <c r="E14" s="243">
        <v>23</v>
      </c>
      <c r="F14" s="243">
        <v>10</v>
      </c>
      <c r="G14" s="113">
        <f t="shared" si="2"/>
        <v>2093</v>
      </c>
      <c r="H14" s="103"/>
      <c r="I14" s="103"/>
      <c r="J14" s="113">
        <f t="shared" si="3"/>
        <v>2093</v>
      </c>
      <c r="K14" s="103">
        <v>1125</v>
      </c>
      <c r="L14" s="103">
        <v>299</v>
      </c>
      <c r="M14" s="103">
        <v>9</v>
      </c>
      <c r="N14" s="113">
        <f t="shared" si="4"/>
        <v>1415</v>
      </c>
      <c r="O14" s="103"/>
      <c r="P14" s="103"/>
      <c r="Q14" s="113">
        <f t="shared" si="0"/>
        <v>1415</v>
      </c>
      <c r="R14" s="113">
        <f t="shared" si="1"/>
        <v>678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860</v>
      </c>
      <c r="B15" s="466" t="s">
        <v>861</v>
      </c>
      <c r="C15" s="564" t="s">
        <v>862</v>
      </c>
      <c r="D15" s="565">
        <v>3001</v>
      </c>
      <c r="E15" s="565">
        <v>145</v>
      </c>
      <c r="F15" s="565">
        <v>309</v>
      </c>
      <c r="G15" s="113">
        <f t="shared" si="2"/>
        <v>2837</v>
      </c>
      <c r="H15" s="566"/>
      <c r="I15" s="566"/>
      <c r="J15" s="113">
        <f t="shared" si="3"/>
        <v>2837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2837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503</v>
      </c>
      <c r="E16" s="243">
        <v>35</v>
      </c>
      <c r="F16" s="243"/>
      <c r="G16" s="113">
        <f t="shared" si="2"/>
        <v>538</v>
      </c>
      <c r="H16" s="103"/>
      <c r="I16" s="103"/>
      <c r="J16" s="113">
        <f t="shared" si="3"/>
        <v>538</v>
      </c>
      <c r="K16" s="103">
        <v>6</v>
      </c>
      <c r="L16" s="103">
        <v>75</v>
      </c>
      <c r="M16" s="103">
        <v>0</v>
      </c>
      <c r="N16" s="113">
        <f t="shared" si="4"/>
        <v>81</v>
      </c>
      <c r="O16" s="103"/>
      <c r="P16" s="103"/>
      <c r="Q16" s="113">
        <f aca="true" t="shared" si="5" ref="Q16:Q25">N16+O16-P16</f>
        <v>81</v>
      </c>
      <c r="R16" s="113">
        <f aca="true" t="shared" si="6" ref="R16:R25">J16-Q16</f>
        <v>457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54273</v>
      </c>
      <c r="E17" s="248">
        <f>SUM(E9:E16)</f>
        <v>858</v>
      </c>
      <c r="F17" s="248">
        <f>SUM(F9:F16)</f>
        <v>355</v>
      </c>
      <c r="G17" s="113">
        <f t="shared" si="2"/>
        <v>54776</v>
      </c>
      <c r="H17" s="114">
        <f>SUM(H9:H16)</f>
        <v>0</v>
      </c>
      <c r="I17" s="114">
        <f>SUM(I9:I16)</f>
        <v>0</v>
      </c>
      <c r="J17" s="113">
        <f t="shared" si="3"/>
        <v>54776</v>
      </c>
      <c r="K17" s="114">
        <f>SUM(K9:K16)</f>
        <v>11478</v>
      </c>
      <c r="L17" s="114">
        <f>SUM(L9:L16)</f>
        <v>2403</v>
      </c>
      <c r="M17" s="114">
        <f>SUM(M9:M16)</f>
        <v>44</v>
      </c>
      <c r="N17" s="113">
        <f t="shared" si="4"/>
        <v>13837</v>
      </c>
      <c r="O17" s="114">
        <f>SUM(O9:O16)</f>
        <v>0</v>
      </c>
      <c r="P17" s="114">
        <f>SUM(P9:P16)</f>
        <v>0</v>
      </c>
      <c r="Q17" s="113">
        <f t="shared" si="5"/>
        <v>13837</v>
      </c>
      <c r="R17" s="113">
        <f t="shared" si="6"/>
        <v>40939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>
        <v>578</v>
      </c>
      <c r="E21" s="243">
        <v>16</v>
      </c>
      <c r="F21" s="243"/>
      <c r="G21" s="113">
        <f t="shared" si="2"/>
        <v>594</v>
      </c>
      <c r="H21" s="103"/>
      <c r="I21" s="103"/>
      <c r="J21" s="113">
        <f t="shared" si="3"/>
        <v>594</v>
      </c>
      <c r="K21" s="103">
        <v>179</v>
      </c>
      <c r="L21" s="103">
        <v>37</v>
      </c>
      <c r="M21" s="103"/>
      <c r="N21" s="113">
        <f t="shared" si="4"/>
        <v>216</v>
      </c>
      <c r="O21" s="103"/>
      <c r="P21" s="103"/>
      <c r="Q21" s="113">
        <f t="shared" si="5"/>
        <v>216</v>
      </c>
      <c r="R21" s="113">
        <f t="shared" si="6"/>
        <v>378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68</v>
      </c>
      <c r="E22" s="243">
        <v>19</v>
      </c>
      <c r="F22" s="243">
        <v>26</v>
      </c>
      <c r="G22" s="113">
        <f t="shared" si="2"/>
        <v>61</v>
      </c>
      <c r="H22" s="103"/>
      <c r="I22" s="103"/>
      <c r="J22" s="113">
        <f t="shared" si="3"/>
        <v>61</v>
      </c>
      <c r="K22" s="103">
        <v>42</v>
      </c>
      <c r="L22" s="103">
        <v>6</v>
      </c>
      <c r="M22" s="103">
        <v>13</v>
      </c>
      <c r="N22" s="113">
        <f t="shared" si="4"/>
        <v>35</v>
      </c>
      <c r="O22" s="103"/>
      <c r="P22" s="103"/>
      <c r="Q22" s="113">
        <f t="shared" si="5"/>
        <v>35</v>
      </c>
      <c r="R22" s="113">
        <f t="shared" si="6"/>
        <v>26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>
        <v>9</v>
      </c>
      <c r="E23" s="243"/>
      <c r="F23" s="243"/>
      <c r="G23" s="113">
        <f t="shared" si="2"/>
        <v>9</v>
      </c>
      <c r="H23" s="103"/>
      <c r="I23" s="103"/>
      <c r="J23" s="113">
        <f t="shared" si="3"/>
        <v>9</v>
      </c>
      <c r="K23" s="103">
        <v>9</v>
      </c>
      <c r="L23" s="103"/>
      <c r="M23" s="103"/>
      <c r="N23" s="113">
        <f t="shared" si="4"/>
        <v>9</v>
      </c>
      <c r="O23" s="103"/>
      <c r="P23" s="103"/>
      <c r="Q23" s="113">
        <f t="shared" si="5"/>
        <v>9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>
        <v>3997</v>
      </c>
      <c r="E24" s="243">
        <v>119</v>
      </c>
      <c r="F24" s="243"/>
      <c r="G24" s="113">
        <f t="shared" si="2"/>
        <v>4116</v>
      </c>
      <c r="H24" s="103"/>
      <c r="I24" s="103"/>
      <c r="J24" s="113">
        <f t="shared" si="3"/>
        <v>4116</v>
      </c>
      <c r="K24" s="103">
        <v>3</v>
      </c>
      <c r="L24" s="103">
        <v>598</v>
      </c>
      <c r="M24" s="103"/>
      <c r="N24" s="113">
        <f t="shared" si="4"/>
        <v>601</v>
      </c>
      <c r="O24" s="103"/>
      <c r="P24" s="103"/>
      <c r="Q24" s="113">
        <f t="shared" si="5"/>
        <v>601</v>
      </c>
      <c r="R24" s="113">
        <f t="shared" si="6"/>
        <v>3515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840</v>
      </c>
      <c r="C25" s="468" t="s">
        <v>582</v>
      </c>
      <c r="D25" s="244">
        <f>SUM(D21:D24)</f>
        <v>4652</v>
      </c>
      <c r="E25" s="244">
        <f aca="true" t="shared" si="7" ref="E25:P25">SUM(E21:E24)</f>
        <v>154</v>
      </c>
      <c r="F25" s="244">
        <f t="shared" si="7"/>
        <v>26</v>
      </c>
      <c r="G25" s="105">
        <f t="shared" si="2"/>
        <v>4780</v>
      </c>
      <c r="H25" s="104">
        <f t="shared" si="7"/>
        <v>0</v>
      </c>
      <c r="I25" s="104">
        <f t="shared" si="7"/>
        <v>0</v>
      </c>
      <c r="J25" s="105">
        <f t="shared" si="3"/>
        <v>4780</v>
      </c>
      <c r="K25" s="104">
        <f t="shared" si="7"/>
        <v>233</v>
      </c>
      <c r="L25" s="104">
        <f t="shared" si="7"/>
        <v>641</v>
      </c>
      <c r="M25" s="104">
        <f t="shared" si="7"/>
        <v>13</v>
      </c>
      <c r="N25" s="105">
        <f t="shared" si="4"/>
        <v>861</v>
      </c>
      <c r="O25" s="104">
        <f t="shared" si="7"/>
        <v>0</v>
      </c>
      <c r="P25" s="104">
        <f t="shared" si="7"/>
        <v>0</v>
      </c>
      <c r="Q25" s="105">
        <f t="shared" si="5"/>
        <v>861</v>
      </c>
      <c r="R25" s="105">
        <f t="shared" si="6"/>
        <v>3919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855</v>
      </c>
      <c r="C27" s="472" t="s">
        <v>585</v>
      </c>
      <c r="D27" s="246">
        <f>SUM(D28:D31)</f>
        <v>283</v>
      </c>
      <c r="E27" s="246">
        <f aca="true" t="shared" si="8" ref="E27:P27">SUM(E28:E31)</f>
        <v>0</v>
      </c>
      <c r="F27" s="246">
        <f t="shared" si="8"/>
        <v>253</v>
      </c>
      <c r="G27" s="110">
        <f t="shared" si="2"/>
        <v>30</v>
      </c>
      <c r="H27" s="109">
        <f t="shared" si="8"/>
        <v>0</v>
      </c>
      <c r="I27" s="109">
        <f t="shared" si="8"/>
        <v>0</v>
      </c>
      <c r="J27" s="110">
        <f t="shared" si="3"/>
        <v>30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>
        <v>253</v>
      </c>
      <c r="E30" s="243"/>
      <c r="F30" s="243">
        <v>253</v>
      </c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>
        <v>30</v>
      </c>
      <c r="E31" s="243"/>
      <c r="F31" s="243"/>
      <c r="G31" s="113">
        <f t="shared" si="2"/>
        <v>30</v>
      </c>
      <c r="H31" s="111"/>
      <c r="I31" s="111"/>
      <c r="J31" s="113">
        <f t="shared" si="3"/>
        <v>30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30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856</v>
      </c>
      <c r="C38" s="461" t="s">
        <v>601</v>
      </c>
      <c r="D38" s="248">
        <f>D27+D32+D37</f>
        <v>283</v>
      </c>
      <c r="E38" s="248">
        <f aca="true" t="shared" si="12" ref="E38:P38">E27+E32+E37</f>
        <v>0</v>
      </c>
      <c r="F38" s="248">
        <f t="shared" si="12"/>
        <v>253</v>
      </c>
      <c r="G38" s="113">
        <f t="shared" si="2"/>
        <v>30</v>
      </c>
      <c r="H38" s="114">
        <f t="shared" si="12"/>
        <v>0</v>
      </c>
      <c r="I38" s="114">
        <f t="shared" si="12"/>
        <v>0</v>
      </c>
      <c r="J38" s="113">
        <f t="shared" si="3"/>
        <v>30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30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59208</v>
      </c>
      <c r="E40" s="547">
        <f>E17+E18+E19+E25+E38+E39</f>
        <v>1012</v>
      </c>
      <c r="F40" s="547">
        <f aca="true" t="shared" si="13" ref="F40:R40">F17+F18+F19+F25+F38+F39</f>
        <v>634</v>
      </c>
      <c r="G40" s="547">
        <f t="shared" si="13"/>
        <v>59586</v>
      </c>
      <c r="H40" s="547">
        <f t="shared" si="13"/>
        <v>0</v>
      </c>
      <c r="I40" s="547">
        <f t="shared" si="13"/>
        <v>0</v>
      </c>
      <c r="J40" s="547">
        <f t="shared" si="13"/>
        <v>59586</v>
      </c>
      <c r="K40" s="547">
        <f t="shared" si="13"/>
        <v>11711</v>
      </c>
      <c r="L40" s="547">
        <f t="shared" si="13"/>
        <v>3044</v>
      </c>
      <c r="M40" s="547">
        <f t="shared" si="13"/>
        <v>57</v>
      </c>
      <c r="N40" s="547">
        <f t="shared" si="13"/>
        <v>14698</v>
      </c>
      <c r="O40" s="547">
        <f t="shared" si="13"/>
        <v>0</v>
      </c>
      <c r="P40" s="547">
        <f t="shared" si="13"/>
        <v>0</v>
      </c>
      <c r="Q40" s="547">
        <f t="shared" si="13"/>
        <v>14698</v>
      </c>
      <c r="R40" s="547">
        <f t="shared" si="13"/>
        <v>44888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608</v>
      </c>
      <c r="C44" s="445"/>
      <c r="D44" s="446"/>
      <c r="E44" s="446"/>
      <c r="F44" s="446"/>
      <c r="G44" s="436"/>
      <c r="H44" s="447" t="s">
        <v>609</v>
      </c>
      <c r="I44" s="447"/>
      <c r="J44" s="447"/>
      <c r="K44" s="615"/>
      <c r="L44" s="615"/>
      <c r="M44" s="615"/>
      <c r="N44" s="615"/>
      <c r="O44" s="621" t="s">
        <v>783</v>
      </c>
      <c r="P44" s="617"/>
      <c r="Q44" s="617"/>
      <c r="R44" s="61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P2:Q2"/>
    <mergeCell ref="M3:N3"/>
    <mergeCell ref="P3:Q3"/>
    <mergeCell ref="A5:B6"/>
    <mergeCell ref="C5:C6"/>
    <mergeCell ref="E4:G4"/>
    <mergeCell ref="K44:N44"/>
    <mergeCell ref="A2:B2"/>
    <mergeCell ref="A3:B3"/>
    <mergeCell ref="E2:G2"/>
    <mergeCell ref="E3:G3"/>
    <mergeCell ref="M2:O2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C100" sqref="C10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610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"ПАМПОРОВО" АД ПАМПОРОВО</v>
      </c>
      <c r="B3" s="633"/>
      <c r="C3" s="353" t="s">
        <v>2</v>
      </c>
      <c r="E3" s="353">
        <f>'справка №1-БАЛАНС'!H3</f>
        <v>830166943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НЕКОНСОЛИДИРАН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611</v>
      </c>
      <c r="B5" s="512"/>
      <c r="C5" s="513"/>
      <c r="D5" s="513"/>
      <c r="E5" s="514" t="s">
        <v>612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613</v>
      </c>
      <c r="D6" s="192" t="s">
        <v>614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615</v>
      </c>
      <c r="E7" s="171" t="s">
        <v>616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617</v>
      </c>
      <c r="B9" s="486" t="s">
        <v>618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619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620</v>
      </c>
      <c r="B11" s="489" t="s">
        <v>621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622</v>
      </c>
      <c r="B12" s="489" t="s">
        <v>623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624</v>
      </c>
      <c r="B13" s="489" t="s">
        <v>625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626</v>
      </c>
      <c r="B14" s="489" t="s">
        <v>627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628</v>
      </c>
      <c r="B15" s="489" t="s">
        <v>629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630</v>
      </c>
      <c r="B16" s="489" t="s">
        <v>631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632</v>
      </c>
      <c r="B17" s="489" t="s">
        <v>633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626</v>
      </c>
      <c r="B18" s="489" t="s">
        <v>634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635</v>
      </c>
      <c r="B19" s="486" t="s">
        <v>636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637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638</v>
      </c>
      <c r="B21" s="486" t="s">
        <v>639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640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641</v>
      </c>
      <c r="B24" s="489" t="s">
        <v>642</v>
      </c>
      <c r="C24" s="165">
        <f>SUM(C25:C27)</f>
        <v>2</v>
      </c>
      <c r="D24" s="165">
        <f>SUM(D25:D27)</f>
        <v>0</v>
      </c>
      <c r="E24" s="166">
        <f>SUM(E25:E27)</f>
        <v>2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643</v>
      </c>
      <c r="B25" s="489" t="s">
        <v>644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645</v>
      </c>
      <c r="B26" s="489" t="s">
        <v>646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647</v>
      </c>
      <c r="B27" s="489" t="s">
        <v>648</v>
      </c>
      <c r="C27" s="153">
        <v>2</v>
      </c>
      <c r="D27" s="153"/>
      <c r="E27" s="166">
        <f t="shared" si="0"/>
        <v>2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649</v>
      </c>
      <c r="B28" s="489" t="s">
        <v>650</v>
      </c>
      <c r="C28" s="153">
        <v>323</v>
      </c>
      <c r="D28" s="153"/>
      <c r="E28" s="166">
        <f t="shared" si="0"/>
        <v>323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651</v>
      </c>
      <c r="B29" s="489" t="s">
        <v>652</v>
      </c>
      <c r="C29" s="153">
        <v>237</v>
      </c>
      <c r="D29" s="153"/>
      <c r="E29" s="166">
        <f t="shared" si="0"/>
        <v>237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653</v>
      </c>
      <c r="B30" s="489" t="s">
        <v>654</v>
      </c>
      <c r="C30" s="153">
        <v>14501</v>
      </c>
      <c r="D30" s="153"/>
      <c r="E30" s="166">
        <f t="shared" si="0"/>
        <v>14501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655</v>
      </c>
      <c r="B31" s="489" t="s">
        <v>656</v>
      </c>
      <c r="C31" s="153">
        <v>21</v>
      </c>
      <c r="D31" s="153"/>
      <c r="E31" s="166">
        <f t="shared" si="0"/>
        <v>21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657</v>
      </c>
      <c r="B32" s="489" t="s">
        <v>658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659</v>
      </c>
      <c r="B33" s="489" t="s">
        <v>660</v>
      </c>
      <c r="C33" s="150">
        <f>SUM(C34:C37)</f>
        <v>73</v>
      </c>
      <c r="D33" s="150">
        <f>SUM(D34:D37)</f>
        <v>0</v>
      </c>
      <c r="E33" s="167">
        <f>SUM(E34:E37)</f>
        <v>73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661</v>
      </c>
      <c r="B34" s="489" t="s">
        <v>662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663</v>
      </c>
      <c r="B35" s="489" t="s">
        <v>664</v>
      </c>
      <c r="C35" s="153">
        <v>73</v>
      </c>
      <c r="D35" s="153"/>
      <c r="E35" s="166">
        <f t="shared" si="0"/>
        <v>73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665</v>
      </c>
      <c r="B36" s="489" t="s">
        <v>666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667</v>
      </c>
      <c r="B37" s="489" t="s">
        <v>668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669</v>
      </c>
      <c r="B38" s="489" t="s">
        <v>670</v>
      </c>
      <c r="C38" s="165">
        <f>SUM(C39:C42)</f>
        <v>6391</v>
      </c>
      <c r="D38" s="150">
        <f>SUM(D39:D42)</f>
        <v>0</v>
      </c>
      <c r="E38" s="167">
        <f>SUM(E39:E42)</f>
        <v>6391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671</v>
      </c>
      <c r="B39" s="489" t="s">
        <v>672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673</v>
      </c>
      <c r="B40" s="489" t="s">
        <v>674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675</v>
      </c>
      <c r="B41" s="489" t="s">
        <v>676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677</v>
      </c>
      <c r="B42" s="489" t="s">
        <v>678</v>
      </c>
      <c r="C42" s="153">
        <v>6391</v>
      </c>
      <c r="D42" s="153"/>
      <c r="E42" s="166">
        <f t="shared" si="0"/>
        <v>6391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679</v>
      </c>
      <c r="B43" s="486" t="s">
        <v>680</v>
      </c>
      <c r="C43" s="149">
        <f>C24+C28+C29+C31+C30+C32+C33+C38</f>
        <v>21548</v>
      </c>
      <c r="D43" s="149">
        <f>D24+D28+D29+D31+D30+D32+D33+D38</f>
        <v>0</v>
      </c>
      <c r="E43" s="164">
        <f>E24+E28+E29+E31+E30+E32+E33+E38</f>
        <v>21548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681</v>
      </c>
      <c r="B44" s="487" t="s">
        <v>682</v>
      </c>
      <c r="C44" s="148">
        <f>C43+C21+C19+C9</f>
        <v>21548</v>
      </c>
      <c r="D44" s="148">
        <f>D43+D21+D19+D9</f>
        <v>0</v>
      </c>
      <c r="E44" s="164">
        <f>E43+E21+E19+E9</f>
        <v>21548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683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684</v>
      </c>
      <c r="D48" s="192" t="s">
        <v>685</v>
      </c>
      <c r="E48" s="192"/>
      <c r="F48" s="192" t="s">
        <v>686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615</v>
      </c>
      <c r="E49" s="485" t="s">
        <v>616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687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688</v>
      </c>
      <c r="B52" s="489" t="s">
        <v>689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690</v>
      </c>
      <c r="B53" s="489" t="s">
        <v>691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692</v>
      </c>
      <c r="B54" s="489" t="s">
        <v>693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677</v>
      </c>
      <c r="B55" s="489" t="s">
        <v>694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695</v>
      </c>
      <c r="B56" s="489" t="s">
        <v>696</v>
      </c>
      <c r="C56" s="148">
        <f>C57+C59</f>
        <v>2952</v>
      </c>
      <c r="D56" s="148">
        <f>D57+D59</f>
        <v>0</v>
      </c>
      <c r="E56" s="165">
        <f t="shared" si="1"/>
        <v>2952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697</v>
      </c>
      <c r="B57" s="489" t="s">
        <v>698</v>
      </c>
      <c r="C57" s="153">
        <v>2952</v>
      </c>
      <c r="D57" s="153"/>
      <c r="E57" s="165">
        <f t="shared" si="1"/>
        <v>2952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699</v>
      </c>
      <c r="B58" s="489" t="s">
        <v>700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701</v>
      </c>
      <c r="B59" s="489" t="s">
        <v>702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699</v>
      </c>
      <c r="B60" s="489" t="s">
        <v>703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704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705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706</v>
      </c>
      <c r="B63" s="489" t="s">
        <v>707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708</v>
      </c>
      <c r="B64" s="489" t="s">
        <v>709</v>
      </c>
      <c r="C64" s="153">
        <v>3000</v>
      </c>
      <c r="D64" s="153"/>
      <c r="E64" s="165">
        <f t="shared" si="1"/>
        <v>3000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710</v>
      </c>
      <c r="B65" s="489" t="s">
        <v>711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712</v>
      </c>
      <c r="B66" s="486" t="s">
        <v>713</v>
      </c>
      <c r="C66" s="148">
        <f>C52+C56+C61+C62+C63+C64</f>
        <v>5952</v>
      </c>
      <c r="D66" s="148">
        <f>D52+D56+D61+D62+D63+D64</f>
        <v>0</v>
      </c>
      <c r="E66" s="165">
        <f t="shared" si="1"/>
        <v>5952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714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715</v>
      </c>
      <c r="B68" s="499" t="s">
        <v>716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717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688</v>
      </c>
      <c r="B71" s="489" t="s">
        <v>718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719</v>
      </c>
      <c r="B72" s="489" t="s">
        <v>720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721</v>
      </c>
      <c r="B73" s="489" t="s">
        <v>722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723</v>
      </c>
      <c r="B74" s="489" t="s">
        <v>724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695</v>
      </c>
      <c r="B75" s="489" t="s">
        <v>725</v>
      </c>
      <c r="C75" s="148">
        <f>C76+C78</f>
        <v>621</v>
      </c>
      <c r="D75" s="148">
        <f>D76+D78</f>
        <v>0</v>
      </c>
      <c r="E75" s="148">
        <f>E76+E78</f>
        <v>621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726</v>
      </c>
      <c r="B76" s="489" t="s">
        <v>727</v>
      </c>
      <c r="C76" s="153">
        <v>621</v>
      </c>
      <c r="D76" s="153"/>
      <c r="E76" s="165">
        <f t="shared" si="1"/>
        <v>621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728</v>
      </c>
      <c r="B77" s="489" t="s">
        <v>729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730</v>
      </c>
      <c r="B78" s="489" t="s">
        <v>731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699</v>
      </c>
      <c r="B79" s="489" t="s">
        <v>732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733</v>
      </c>
      <c r="B80" s="489" t="s">
        <v>734</v>
      </c>
      <c r="C80" s="148">
        <f>SUM(C81:C84)</f>
        <v>44428</v>
      </c>
      <c r="D80" s="148">
        <f>SUM(D81:D84)</f>
        <v>0</v>
      </c>
      <c r="E80" s="148">
        <f>SUM(E81:E84)</f>
        <v>44428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735</v>
      </c>
      <c r="B81" s="489" t="s">
        <v>736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737</v>
      </c>
      <c r="B82" s="489" t="s">
        <v>738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739</v>
      </c>
      <c r="B83" s="489" t="s">
        <v>740</v>
      </c>
      <c r="C83" s="153">
        <v>44428</v>
      </c>
      <c r="D83" s="153"/>
      <c r="E83" s="165">
        <f t="shared" si="1"/>
        <v>44428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741</v>
      </c>
      <c r="B84" s="489" t="s">
        <v>742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743</v>
      </c>
      <c r="B85" s="489" t="s">
        <v>744</v>
      </c>
      <c r="C85" s="149">
        <f>SUM(C86:C90)+C94</f>
        <v>939</v>
      </c>
      <c r="D85" s="149">
        <f>SUM(D86:D90)+D94</f>
        <v>0</v>
      </c>
      <c r="E85" s="149">
        <f>SUM(E86:E90)+E94</f>
        <v>939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745</v>
      </c>
      <c r="B86" s="489" t="s">
        <v>746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747</v>
      </c>
      <c r="B87" s="489" t="s">
        <v>748</v>
      </c>
      <c r="C87" s="153">
        <v>428</v>
      </c>
      <c r="D87" s="153"/>
      <c r="E87" s="165">
        <f t="shared" si="1"/>
        <v>428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749</v>
      </c>
      <c r="B88" s="489" t="s">
        <v>750</v>
      </c>
      <c r="C88" s="153">
        <v>282</v>
      </c>
      <c r="D88" s="153"/>
      <c r="E88" s="165">
        <f t="shared" si="1"/>
        <v>282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751</v>
      </c>
      <c r="B89" s="489" t="s">
        <v>752</v>
      </c>
      <c r="C89" s="153">
        <v>139</v>
      </c>
      <c r="D89" s="153"/>
      <c r="E89" s="165">
        <f t="shared" si="1"/>
        <v>139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753</v>
      </c>
      <c r="B90" s="489" t="s">
        <v>754</v>
      </c>
      <c r="C90" s="148">
        <f>SUM(C91:C93)</f>
        <v>46</v>
      </c>
      <c r="D90" s="148">
        <f>SUM(D91:D93)</f>
        <v>0</v>
      </c>
      <c r="E90" s="148">
        <f>SUM(E91:E93)</f>
        <v>46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755</v>
      </c>
      <c r="B91" s="489" t="s">
        <v>756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663</v>
      </c>
      <c r="B92" s="489" t="s">
        <v>757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667</v>
      </c>
      <c r="B93" s="489" t="s">
        <v>758</v>
      </c>
      <c r="C93" s="153">
        <v>46</v>
      </c>
      <c r="D93" s="153"/>
      <c r="E93" s="165">
        <f t="shared" si="1"/>
        <v>46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759</v>
      </c>
      <c r="B94" s="489" t="s">
        <v>760</v>
      </c>
      <c r="C94" s="153">
        <v>44</v>
      </c>
      <c r="D94" s="153"/>
      <c r="E94" s="165">
        <f t="shared" si="1"/>
        <v>44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761</v>
      </c>
      <c r="B95" s="489" t="s">
        <v>762</v>
      </c>
      <c r="C95" s="153">
        <v>222</v>
      </c>
      <c r="D95" s="153"/>
      <c r="E95" s="165">
        <f t="shared" si="1"/>
        <v>222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763</v>
      </c>
      <c r="B96" s="499" t="s">
        <v>764</v>
      </c>
      <c r="C96" s="149">
        <f>C85+C80+C75+C71+C95</f>
        <v>46210</v>
      </c>
      <c r="D96" s="149">
        <f>D85+D80+D75+D71+D95</f>
        <v>0</v>
      </c>
      <c r="E96" s="149">
        <f>E85+E80+E75+E71+E95</f>
        <v>46210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765</v>
      </c>
      <c r="B97" s="487" t="s">
        <v>766</v>
      </c>
      <c r="C97" s="149">
        <f>C96+C68+C66</f>
        <v>52162</v>
      </c>
      <c r="D97" s="149">
        <f>D96+D68+D66</f>
        <v>0</v>
      </c>
      <c r="E97" s="149">
        <f>E96+E68+E66</f>
        <v>52162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767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768</v>
      </c>
      <c r="D100" s="160" t="s">
        <v>769</v>
      </c>
      <c r="E100" s="160" t="s">
        <v>770</v>
      </c>
      <c r="F100" s="160" t="s">
        <v>771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772</v>
      </c>
      <c r="B102" s="489" t="s">
        <v>773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774</v>
      </c>
      <c r="B103" s="489" t="s">
        <v>775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776</v>
      </c>
      <c r="B104" s="489" t="s">
        <v>777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778</v>
      </c>
      <c r="B105" s="487" t="s">
        <v>779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780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781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782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598" t="s">
        <v>783</v>
      </c>
      <c r="D111" s="598"/>
      <c r="E111" s="598"/>
      <c r="F111" s="598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6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784</v>
      </c>
      <c r="F2" s="517"/>
      <c r="G2" s="517"/>
      <c r="H2" s="515"/>
      <c r="I2" s="515"/>
    </row>
    <row r="3" spans="1:9" ht="12">
      <c r="A3" s="515"/>
      <c r="B3" s="516"/>
      <c r="C3" s="518" t="s">
        <v>785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2" t="str">
        <f>'справка №1-БАЛАНС'!E3</f>
        <v>"ПАМПОРОВО" АД ПАМПОРОВО</v>
      </c>
      <c r="D4" s="619"/>
      <c r="E4" s="619"/>
      <c r="F4" s="578"/>
      <c r="G4" s="580" t="s">
        <v>2</v>
      </c>
      <c r="H4" s="580"/>
      <c r="I4" s="589">
        <f>'справка №1-БАЛАНС'!H3</f>
        <v>830166943</v>
      </c>
    </row>
    <row r="5" spans="1:9" ht="15">
      <c r="A5" s="522" t="s">
        <v>5</v>
      </c>
      <c r="B5" s="579"/>
      <c r="C5" s="612" t="str">
        <f>'справка №1-БАЛАНС'!E5</f>
        <v>НЕКОНСОЛИДИРАН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786</v>
      </c>
    </row>
    <row r="7" spans="1:9" s="122" customFormat="1" ht="12">
      <c r="A7" s="194" t="s">
        <v>463</v>
      </c>
      <c r="B7" s="120"/>
      <c r="C7" s="194" t="s">
        <v>787</v>
      </c>
      <c r="D7" s="195"/>
      <c r="E7" s="196"/>
      <c r="F7" s="197" t="s">
        <v>788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789</v>
      </c>
      <c r="D8" s="124" t="s">
        <v>790</v>
      </c>
      <c r="E8" s="124" t="s">
        <v>791</v>
      </c>
      <c r="F8" s="196" t="s">
        <v>792</v>
      </c>
      <c r="G8" s="198" t="s">
        <v>793</v>
      </c>
      <c r="H8" s="198"/>
      <c r="I8" s="198" t="s">
        <v>794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795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796</v>
      </c>
      <c r="B12" s="132" t="s">
        <v>797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798</v>
      </c>
      <c r="B13" s="132" t="s">
        <v>799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800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801</v>
      </c>
      <c r="B15" s="132" t="s">
        <v>802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803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804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805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796</v>
      </c>
      <c r="B19" s="132" t="s">
        <v>806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807</v>
      </c>
      <c r="B20" s="132" t="s">
        <v>808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809</v>
      </c>
      <c r="B21" s="132" t="s">
        <v>810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811</v>
      </c>
      <c r="B22" s="132" t="s">
        <v>812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813</v>
      </c>
      <c r="B23" s="132" t="s">
        <v>814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815</v>
      </c>
      <c r="B24" s="132" t="s">
        <v>816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817</v>
      </c>
      <c r="B25" s="137" t="s">
        <v>818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819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820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872</v>
      </c>
      <c r="B30" s="636"/>
      <c r="C30" s="636"/>
      <c r="D30" s="568" t="s">
        <v>821</v>
      </c>
      <c r="E30" s="635"/>
      <c r="F30" s="635"/>
      <c r="G30" s="635"/>
      <c r="H30" s="519" t="s">
        <v>783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36">
      <selection activeCell="A64" sqref="A64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822</v>
      </c>
      <c r="B2" s="199"/>
      <c r="C2" s="199"/>
      <c r="D2" s="199"/>
      <c r="E2" s="199"/>
      <c r="F2" s="199"/>
    </row>
    <row r="3" spans="1:6" ht="12.75" customHeight="1">
      <c r="A3" s="199" t="s">
        <v>823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"ПАМПОРОВО" АД ПАМПОРОВО</v>
      </c>
      <c r="C5" s="618"/>
      <c r="D5" s="587"/>
      <c r="E5" s="353" t="s">
        <v>2</v>
      </c>
      <c r="F5" s="590">
        <f>'справка №1-БАЛАНС'!H3</f>
        <v>830166943</v>
      </c>
    </row>
    <row r="6" spans="1:13" ht="15" customHeight="1">
      <c r="A6" s="54" t="s">
        <v>824</v>
      </c>
      <c r="B6" s="612" t="str">
        <f>'справка №1-БАЛАНС'!E5</f>
        <v>НЕКОНСОЛИДИРАН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2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825</v>
      </c>
      <c r="B8" s="60" t="s">
        <v>8</v>
      </c>
      <c r="C8" s="61" t="s">
        <v>826</v>
      </c>
      <c r="D8" s="61" t="s">
        <v>827</v>
      </c>
      <c r="E8" s="61" t="s">
        <v>828</v>
      </c>
      <c r="F8" s="61" t="s">
        <v>829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830</v>
      </c>
      <c r="B10" s="65"/>
      <c r="C10" s="536"/>
      <c r="D10" s="536"/>
      <c r="E10" s="536"/>
      <c r="F10" s="536"/>
    </row>
    <row r="11" spans="1:6" ht="18" customHeight="1">
      <c r="A11" s="66" t="s">
        <v>831</v>
      </c>
      <c r="B11" s="67"/>
      <c r="C11" s="536"/>
      <c r="D11" s="536"/>
      <c r="E11" s="536"/>
      <c r="F11" s="536"/>
    </row>
    <row r="12" spans="1:6" ht="14.25" customHeight="1">
      <c r="A12" s="66" t="s">
        <v>832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833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834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835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836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837</v>
      </c>
      <c r="B45" s="70"/>
      <c r="C45" s="536"/>
      <c r="D45" s="536"/>
      <c r="E45" s="536"/>
      <c r="F45" s="551"/>
    </row>
    <row r="46" spans="1:6" ht="12.75">
      <c r="A46" s="66" t="s">
        <v>543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838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839</v>
      </c>
      <c r="B62" s="70"/>
      <c r="C62" s="536"/>
      <c r="D62" s="536"/>
      <c r="E62" s="536"/>
      <c r="F62" s="551"/>
    </row>
    <row r="63" spans="1:6" ht="12.75">
      <c r="A63" s="66" t="s">
        <v>871</v>
      </c>
      <c r="B63" s="70"/>
      <c r="C63" s="550">
        <v>30</v>
      </c>
      <c r="D63" s="550"/>
      <c r="E63" s="550"/>
      <c r="F63" s="552">
        <f>C63-E63</f>
        <v>30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840</v>
      </c>
      <c r="B78" s="69" t="s">
        <v>841</v>
      </c>
      <c r="C78" s="536">
        <f>SUM(C63:C77)</f>
        <v>30</v>
      </c>
      <c r="D78" s="536"/>
      <c r="E78" s="536">
        <f>SUM(E63:E77)</f>
        <v>0</v>
      </c>
      <c r="F78" s="551">
        <f>SUM(F63:F77)</f>
        <v>30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842</v>
      </c>
      <c r="B79" s="69" t="s">
        <v>843</v>
      </c>
      <c r="C79" s="536">
        <f>C78+C61+C44+C27</f>
        <v>30</v>
      </c>
      <c r="D79" s="536"/>
      <c r="E79" s="536">
        <f>E78+E61+E44+E27</f>
        <v>0</v>
      </c>
      <c r="F79" s="551">
        <f>F78+F61+F44+F27</f>
        <v>30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844</v>
      </c>
      <c r="B80" s="69"/>
      <c r="C80" s="536"/>
      <c r="D80" s="536"/>
      <c r="E80" s="536"/>
      <c r="F80" s="551"/>
    </row>
    <row r="81" spans="1:6" ht="14.25" customHeight="1">
      <c r="A81" s="66" t="s">
        <v>831</v>
      </c>
      <c r="B81" s="70"/>
      <c r="C81" s="536"/>
      <c r="D81" s="536"/>
      <c r="E81" s="536"/>
      <c r="F81" s="551"/>
    </row>
    <row r="82" spans="1:6" ht="12.75">
      <c r="A82" s="66" t="s">
        <v>832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833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845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835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846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837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847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839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840</v>
      </c>
      <c r="B148" s="69" t="s">
        <v>848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849</v>
      </c>
      <c r="B149" s="69" t="s">
        <v>850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866</v>
      </c>
      <c r="B151" s="561"/>
      <c r="C151" s="638" t="s">
        <v>851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858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Acount1</cp:lastModifiedBy>
  <cp:lastPrinted>2011-01-27T07:24:13Z</cp:lastPrinted>
  <dcterms:created xsi:type="dcterms:W3CDTF">2000-06-29T12:02:40Z</dcterms:created>
  <dcterms:modified xsi:type="dcterms:W3CDTF">2011-01-31T07:37:42Z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