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метод'!$A$2:$D$52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<sst xmlns="http://schemas.openxmlformats.org/spreadsheetml/2006/main" count="1070" uniqueCount="879">
  <si>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</si>
  <si>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</si>
  <si>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</si>
  <si>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</si>
  <si>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</si>
  <si>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</si>
  <si>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</si>
  <si>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</si>
  <si>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</si>
  <si>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</si>
  <si>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</si>
  <si>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</si>
  <si>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</si>
  <si>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</si>
  <si>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</si>
  <si>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</si>
  <si>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</si>
  <si>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</si>
  <si>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</si>
  <si>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</si>
  <si>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</si>
  <si>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</si>
  <si>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</si>
  <si>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</si>
  <si>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</si>
  <si>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</si>
  <si>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</si>
  <si>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</si>
  <si>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</si>
  <si>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</si>
  <si>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</si>
  <si>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</si>
  <si>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</si>
  <si>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</si>
  <si>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</si>
  <si>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</si>
  <si>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</si>
  <si>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</si>
  <si>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</si>
  <si>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</si>
  <si>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</si>
  <si>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</si>
  <si>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</si>
  <si>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</si>
  <si>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</si>
  <si>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</si>
  <si>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</si>
  <si>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</si>
  <si>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</si>
  <si>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</si>
  <si>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</si>
  <si>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</si>
  <si>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</si>
  <si>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</si>
  <si>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</si>
  <si>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</si>
  <si>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</si>
  <si>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</si>
  <si>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</si>
  <si>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</si>
  <si>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</si>
  <si>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</si>
  <si>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</si>
  <si>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</si>
  <si>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</si>
  <si>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</si>
  <si>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</si>
  <si>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</si>
  <si>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</si>
  <si>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</si>
  <si>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</si>
  <si>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</si>
  <si>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</si>
  <si>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</si>
  <si>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</si>
  <si>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</si>
  <si>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</si>
  <si>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</si>
  <si>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</si>
  <si>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</si>
  <si>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</si>
  <si>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</si>
  <si>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</si>
  <si>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</si>
  <si>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</si>
  <si>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</si>
  <si>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</si>
  <si>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</si>
  <si>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</si>
  <si>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</si>
  <si>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</si>
  <si>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</si>
  <si>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</si>
  <si>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</si>
  <si>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</si>
  <si>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</si>
  <si>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</si>
  <si>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</si>
  <si>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</si>
  <si>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</si>
  <si>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</si>
  <si>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</si>
  <si>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</si>
  <si>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</si>
  <si>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</si>
  <si>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</si>
  <si>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</si>
  <si>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</si>
  <si>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</si>
  <si>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</si>
  <si>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</si>
  <si>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</si>
  <si>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</si>
  <si>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</si>
  <si>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</si>
  <si>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</si>
  <si>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</si>
  <si>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</si>
  <si>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</si>
  <si>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</si>
  <si>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</si>
  <si>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</si>
  <si>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</si>
  <si>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</si>
  <si>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</si>
  <si>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</si>
  <si>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</si>
  <si>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</si>
  <si>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</si>
  <si>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</si>
  <si>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</si>
  <si>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</si>
  <si>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</si>
  <si>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</si>
  <si>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</si>
  <si>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</si>
  <si>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</si>
  <si>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</si>
  <si>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</si>
  <si>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</si>
  <si>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</si>
  <si>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</si>
  <si>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</si>
  <si>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</si>
  <si>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</si>
  <si>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</si>
  <si>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</si>
  <si>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</si>
  <si>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</si>
  <si>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</si>
  <si>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</si>
  <si>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</si>
  <si>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</si>
  <si>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</si>
  <si>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</si>
  <si>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</si>
  <si>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</si>
  <si>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</si>
  <si>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</si>
  <si>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</si>
  <si>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</si>
  <si>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</si>
  <si>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</si>
  <si>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</si>
  <si>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</si>
  <si>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</si>
  <si>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</si>
  <si>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</si>
  <si>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</si>
  <si>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</si>
  <si>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</si>
  <si>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</si>
  <si>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</si>
  <si>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</si>
  <si>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</si>
  <si>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</si>
  <si>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</si>
  <si>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</si>
  <si>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</si>
  <si>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</si>
  <si>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</si>
  <si>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</si>
  <si>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</si>
  <si>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</si>
  <si>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</si>
  <si>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</si>
  <si>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</si>
  <si>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</si>
  <si>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</si>
  <si>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</si>
  <si>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</si>
  <si>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</si>
  <si>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</si>
  <si>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</si>
  <si>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</si>
  <si>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</si>
  <si>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</si>
  <si>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</si>
  <si>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</si>
  <si>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</si>
  <si>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</si>
  <si>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</si>
  <si>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</si>
  <si>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</si>
  <si>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</si>
  <si>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</si>
  <si>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</si>
  <si>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</si>
  <si>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</si>
  <si>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</si>
  <si>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</si>
  <si>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</si>
  <si>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</si>
  <si>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</si>
  <si>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</si>
  <si>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</si>
  <si>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</si>
  <si>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</si>
  <si>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</si>
  <si>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</si>
  <si>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</si>
  <si>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</si>
  <si>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</si>
  <si>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</si>
  <si>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</si>
  <si>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</si>
  <si>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</si>
  <si>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</si>
  <si>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</si>
  <si>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</si>
  <si>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</si>
  <si>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</si>
  <si>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</si>
  <si>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</si>
  <si>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</si>
  <si>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</si>
  <si>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</si>
  <si>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</si>
  <si>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</si>
  <si>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</si>
  <si>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</si>
  <si>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</si>
  <si>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</si>
  <si>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</si>
  <si>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</si>
  <si>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</si>
  <si>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</si>
  <si>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</si>
  <si>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</si>
  <si>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</si>
  <si>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</si>
  <si>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</si>
  <si>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</si>
  <si>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</si>
  <si>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</si>
  <si>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</si>
  <si>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</si>
  <si>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</si>
  <si>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</si>
  <si>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</si>
  <si>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</si>
  <si>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</si>
  <si>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</si>
  <si>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</si>
  <si>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</si>
  <si>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</si>
  <si>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</si>
  <si>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</si>
  <si>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</si>
  <si>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</si>
  <si>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</si>
  <si>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</si>
  <si>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</si>
  <si>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</si>
  <si>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</si>
  <si>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</si>
  <si>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</si>
  <si>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</si>
  <si>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</si>
  <si>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</si>
  <si>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</si>
  <si>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</si>
  <si>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</si>
  <si>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</si>
  <si>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</si>
  <si>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</si>
  <si>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</si>
  <si>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</si>
  <si>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</si>
  <si>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</si>
  <si>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</si>
  <si>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</si>
  <si>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</si>
  <si>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</si>
  <si>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</si>
  <si>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</si>
  <si>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</si>
  <si>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</si>
  <si>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</si>
  <si>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</si>
  <si>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</si>
  <si>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</si>
  <si>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</si>
  <si>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</si>
  <si>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</si>
  <si>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</si>
  <si>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</si>
  <si>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</si>
  <si>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</si>
  <si>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</si>
  <si>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</si>
  <si>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</si>
  <si>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</si>
  <si>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</si>
  <si>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</si>
  <si>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</si>
  <si>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</si>
  <si>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</si>
  <si>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</si>
  <si>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</si>
  <si>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</si>
  <si>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</si>
  <si>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</si>
  <si>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</si>
  <si>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</si>
  <si>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</si>
  <si>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</si>
  <si>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</si>
  <si>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</si>
  <si>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</si>
  <si>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</si>
  <si>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</si>
  <si>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</si>
  <si>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</si>
  <si>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</si>
  <si>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</si>
  <si>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</si>
  <si>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</si>
  <si>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</si>
  <si>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</si>
  <si>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</si>
  <si>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</si>
  <si>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</si>
  <si>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</si>
  <si>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</si>
  <si>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</si>
  <si>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</si>
  <si>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</si>
  <si>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</si>
  <si>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</si>
  <si>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</si>
  <si>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</si>
  <si>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</si>
  <si>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</si>
  <si>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</si>
  <si>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</si>
  <si>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</si>
  <si>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</si>
  <si>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</si>
  <si>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</si>
  <si>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</si>
  <si>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</si>
  <si>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</si>
  <si>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</si>
  <si>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</si>
  <si>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</si>
  <si>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</si>
  <si>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</si>
  <si>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</si>
  <si>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</si>
  <si>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</si>
  <si>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</si>
  <si>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</si>
  <si>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</si>
  <si>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</si>
  <si>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</si>
  <si>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</si>
  <si>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</si>
  <si>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</si>
  <si>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</si>
  <si>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</si>
  <si>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</si>
  <si>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</si>
  <si>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</si>
  <si>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</si>
  <si>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</si>
  <si>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</si>
  <si>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</si>
  <si>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</si>
  <si>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</si>
  <si>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</si>
  <si>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</si>
  <si>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</si>
  <si>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</si>
  <si>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</si>
  <si>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</si>
  <si>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</si>
  <si>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</si>
  <si>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</si>
  <si>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</si>
  <si>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</si>
  <si>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</si>
  <si>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</si>
  <si>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</si>
  <si>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</si>
  <si>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</si>
  <si>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</si>
  <si>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</si>
  <si>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</si>
  <si>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</si>
  <si>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</si>
  <si>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</si>
  <si>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</si>
  <si>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</si>
  <si>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</si>
  <si>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</si>
  <si>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</si>
  <si>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</si>
  <si>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</si>
  <si>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</si>
  <si>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</si>
  <si>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</si>
  <si>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</si>
  <si>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</si>
  <si>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</si>
  <si>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</si>
  <si>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</si>
  <si>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</si>
  <si>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</si>
  <si>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</si>
  <si>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</si>
  <si>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</si>
  <si>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</si>
  <si>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</si>
  <si>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</si>
  <si>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</si>
  <si>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</si>
  <si>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</si>
  <si>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</si>
  <si>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</si>
  <si>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</si>
  <si>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</si>
  <si>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</si>
  <si>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</si>
  <si>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</si>
  <si>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</si>
  <si>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</si>
  <si>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</si>
  <si>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</si>
  <si>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</si>
  <si>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</si>
  <si>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</si>
  <si>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</si>
  <si>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</si>
  <si>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</si>
  <si>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</si>
  <si>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</si>
  <si>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</si>
  <si>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</si>
  <si>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</si>
  <si>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</si>
  <si>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</si>
  <si>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</si>
  <si>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</si>
  <si>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</si>
  <si>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</si>
  <si>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</si>
  <si>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</si>
  <si>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</si>
  <si>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</si>
  <si>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</si>
  <si>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</si>
  <si>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</si>
  <si>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</si>
  <si>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</si>
  <si>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</si>
  <si>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</si>
  <si>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</si>
  <si>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</si>
  <si>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</si>
  <si>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</si>
  <si>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</si>
  <si>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</si>
  <si>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</si>
  <si>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</si>
  <si>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</si>
  <si>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</si>
  <si>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</si>
  <si>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</si>
  <si>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</si>
  <si>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</si>
  <si>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</si>
  <si>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</si>
  <si>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</si>
  <si>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</si>
  <si>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</si>
  <si>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</si>
  <si>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</si>
  <si>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</si>
  <si>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</si>
  <si>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</si>
  <si>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</si>
  <si>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</si>
  <si>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</si>
  <si>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</si>
  <si>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</si>
  <si>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</si>
  <si>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</si>
  <si>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</si>
  <si>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</si>
  <si>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</si>
  <si>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</si>
  <si>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</si>
  <si>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</si>
  <si>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</si>
  <si>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</si>
  <si>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</si>
  <si>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</si>
  <si>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</si>
  <si>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</si>
  <si>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</si>
  <si>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</si>
  <si>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</si>
  <si>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</si>
  <si>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</si>
  <si>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</si>
  <si>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</si>
  <si>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</si>
  <si>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</si>
  <si>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</si>
  <si>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</si>
  <si>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</si>
  <si>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</si>
  <si>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</si>
  <si>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</si>
  <si>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</si>
  <si>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</si>
  <si>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</si>
  <si>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</si>
  <si>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</si>
  <si>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</si>
  <si>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</si>
  <si>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</si>
  <si>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</si>
  <si>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</si>
  <si>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</si>
  <si>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</si>
  <si>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</si>
  <si>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</si>
  <si>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</si>
  <si>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</si>
  <si>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</si>
  <si>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</si>
  <si>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</si>
  <si>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</si>
  <si>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</si>
  <si>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</si>
  <si>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</si>
  <si>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</si>
  <si>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</si>
  <si>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</si>
  <si>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</si>
  <si>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</si>
  <si>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</si>
  <si>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</si>
  <si>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</si>
  <si>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</si>
  <si>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</si>
  <si>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</si>
  <si>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</si>
  <si>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</si>
  <si>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</si>
  <si>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</si>
  <si>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</si>
  <si>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</si>
  <si>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</si>
  <si>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</si>
  <si>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</si>
  <si>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</si>
  <si>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</si>
  <si>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</si>
  <si>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</si>
  <si>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</si>
  <si>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</si>
  <si>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</si>
  <si>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</si>
  <si>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</si>
  <si>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</si>
  <si>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</si>
  <si>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</si>
  <si>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</si>
  <si>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</si>
  <si>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</si>
  <si>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</si>
  <si>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</si>
  <si>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</si>
  <si>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</si>
  <si>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</si>
  <si>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</si>
  <si>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</si>
  <si>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</si>
  <si>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</si>
  <si>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</si>
  <si>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</si>
  <si>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</si>
  <si>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</si>
  <si>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</si>
  <si>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</si>
  <si>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</si>
  <si>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</si>
  <si>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</si>
  <si>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</si>
  <si>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</si>
  <si>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</si>
  <si>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</si>
  <si>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</si>
  <si>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</si>
  <si>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</si>
  <si>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</si>
  <si>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</si>
  <si>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</si>
  <si>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</si>
  <si>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</si>
  <si>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</si>
  <si>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</si>
  <si>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</si>
  <si>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</si>
  <si>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</si>
  <si>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</si>
  <si>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</si>
  <si>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</si>
  <si>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</si>
  <si>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</si>
  <si>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</si>
  <si>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</si>
  <si>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</si>
  <si>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</si>
  <si>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</si>
  <si>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</si>
  <si>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</si>
  <si>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</si>
  <si>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</si>
  <si>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</si>
  <si>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</si>
  <si>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</si>
  <si>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</si>
  <si>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</si>
  <si>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</si>
  <si>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</si>
  <si>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</si>
  <si>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</si>
  <si>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</si>
  <si>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</si>
  <si>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</si>
  <si>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</si>
  <si>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</si>
  <si>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</si>
  <si>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</si>
  <si>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</si>
  <si>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</si>
  <si>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</si>
  <si>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</si>
  <si>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</si>
  <si>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</si>
  <si>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</si>
  <si>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</si>
  <si>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</si>
  <si>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</si>
  <si>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</si>
  <si>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</si>
  <si>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</si>
  <si>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</si>
  <si>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</si>
  <si>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</si>
  <si>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</si>
  <si>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</si>
  <si>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</si>
  <si>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</si>
  <si>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</si>
  <si>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</si>
  <si>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</si>
  <si>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</si>
  <si>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</si>
  <si>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</si>
  <si>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</si>
  <si>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</si>
  <si>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</si>
  <si>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</si>
  <si>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</si>
  <si>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</si>
  <si>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</si>
  <si>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</si>
  <si>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</si>
  <si>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</si>
  <si>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</si>
  <si>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</si>
  <si>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</si>
  <si>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</si>
  <si>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</si>
  <si>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</si>
  <si>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</si>
  <si>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</si>
  <si>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</si>
  <si>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</si>
  <si>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</si>
  <si>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</si>
  <si>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</si>
  <si>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</si>
  <si>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</si>
  <si>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</si>
  <si>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</si>
  <si>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</si>
  <si>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</si>
  <si>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</si>
  <si>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</si>
  <si>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</si>
  <si>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</si>
  <si>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</si>
  <si>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</si>
  <si>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</si>
  <si>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</si>
  <si>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</si>
  <si>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</si>
  <si>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</si>
  <si>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</si>
  <si>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</si>
  <si>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</si>
  <si>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</si>
  <si>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</si>
  <si>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</si>
  <si>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</si>
  <si>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</si>
  <si>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</si>
  <si>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</si>
  <si>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</si>
  <si>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</si>
  <si>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</si>
  <si>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</si>
  <si>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</si>
  <si>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</si>
  <si>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</si>
  <si>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</si>
  <si>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</si>
  <si>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</si>
  <si>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</si>
  <si>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</si>
  <si>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</si>
  <si>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</si>
  <si>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</si>
  <si>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</si>
  <si>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</si>
  <si>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</si>
  <si>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</si>
  <si>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</si>
  <si>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</si>
  <si>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</si>
  <si>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</si>
  <si>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</si>
  <si>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</si>
  <si>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</si>
  <si>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</si>
  <si>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</si>
  <si>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</si>
  <si>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</si>
  <si>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</si>
  <si>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</si>
  <si>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</si>
  <si>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</si>
  <si>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</si>
  <si>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</si>
  <si>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</si>
  <si>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</si>
  <si>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</si>
  <si>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</si>
  <si>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</si>
  <si>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</si>
  <si>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</si>
  <si>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</si>
  <si>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</si>
  <si>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</si>
  <si>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</si>
  <si>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</si>
  <si>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</si>
  <si>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</si>
  <si>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</si>
  <si>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</si>
  <si>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</si>
  <si>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</si>
  <si>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</si>
  <si>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</si>
  <si>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</si>
  <si>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</si>
  <si>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</si>
  <si>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</si>
  <si>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</si>
  <si>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</si>
  <si>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</si>
  <si>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</si>
  <si>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</si>
  <si>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</si>
  <si>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</si>
  <si>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</si>
  <si>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</si>
  <si>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</si>
  <si>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</si>
  <si>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</si>
  <si>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</si>
  <si>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</si>
  <si>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</si>
  <si>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</si>
  <si>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</si>
  <si>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</si>
  <si>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</si>
  <si>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</si>
  <si>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</si>
  <si>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</si>
  <si>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</si>
  <si>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</si>
  <si>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</si>
  <si>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</si>
  <si>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</si>
  <si>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</si>
  <si>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</si>
  <si>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</si>
  <si>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</si>
  <si>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</si>
  <si>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</si>
  <si>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</si>
  <si>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</si>
  <si>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</si>
  <si>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</si>
  <si>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</si>
  <si>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</si>
  <si>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</si>
  <si>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</si>
  <si>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</si>
  <si>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</si>
  <si>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</si>
  <si>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</si>
  <si>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</si>
  <si>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</si>
  <si>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</si>
  <si>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</si>
  <si>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</si>
  <si>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</si>
  <si>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</si>
  <si>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</si>
  <si>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</si>
  <si>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</si>
  <si>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</si>
  <si>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</si>
  <si>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</si>
  <si>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</si>
  <si>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</si>
  <si>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</si>
  <si>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</si>
  <si>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</si>
  <si>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ГЛОБЕКС ИСТЕЙТ ФОНД АДСИЦ</t>
  </si>
  <si>
    <t>НЕКОНСОЛИДИРАН</t>
  </si>
  <si>
    <t>Съставител:Катя Попова</t>
  </si>
  <si>
    <t>Катя Попова</t>
  </si>
  <si>
    <t xml:space="preserve">Съставител:Катя  </t>
  </si>
  <si>
    <t>Попова</t>
  </si>
  <si>
    <t xml:space="preserve">                                    Съставител: Катя Попова                        </t>
  </si>
  <si>
    <t>Съставител: Катя Попова</t>
  </si>
  <si>
    <t>Ръководител: Коста Кънчев</t>
  </si>
  <si>
    <t>Коста Кънчев</t>
  </si>
  <si>
    <t>Ръководител:Коста Кънчев</t>
  </si>
  <si>
    <t xml:space="preserve"> Ръководител   Коста </t>
  </si>
  <si>
    <t>Кънчев</t>
  </si>
  <si>
    <t>01.07.2010-30.09.2010</t>
  </si>
  <si>
    <t xml:space="preserve">Дата на съставяне:25.10.2010 </t>
  </si>
  <si>
    <t>28,10.2010</t>
  </si>
  <si>
    <t xml:space="preserve">Дата на съставяне:  28.10.2010                                    </t>
  </si>
  <si>
    <t xml:space="preserve">Дата  на съставяне:28.10.2010                                                                                                                        </t>
  </si>
  <si>
    <t xml:space="preserve">Дата на съставяне: 28,10,2010                        </t>
  </si>
  <si>
    <t>Дата на съставяне: 28.10.2010</t>
  </si>
  <si>
    <t>Дата на съставяне:28.10.2010</t>
  </si>
  <si>
    <r>
      <t xml:space="preserve">Дата на съставяне: </t>
    </r>
    <r>
      <rPr>
        <sz val="10"/>
        <rFont val="Times New Roman"/>
        <family val="1"/>
      </rPr>
      <t>28.10.2010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</si>
</sst>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5" applyNumberFormat="1" applyFont="1" applyAlignme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75" zoomScaleNormal="75" workbookViewId="0" topLeftCell="A1">
      <selection activeCell="E41" sqref="E4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857</v>
      </c>
      <c r="F3" s="217" t="s">
        <v>2</v>
      </c>
      <c r="G3" s="172"/>
      <c r="H3" s="461">
        <v>175260931</v>
      </c>
    </row>
    <row r="4" spans="1:8" ht="15">
      <c r="A4" s="582" t="s">
        <v>3</v>
      </c>
      <c r="B4" s="588"/>
      <c r="C4" s="588"/>
      <c r="D4" s="588"/>
      <c r="E4" s="504" t="s">
        <v>858</v>
      </c>
      <c r="F4" s="584" t="s">
        <v>4</v>
      </c>
      <c r="G4" s="585"/>
      <c r="H4" s="461">
        <v>175260931</v>
      </c>
    </row>
    <row r="5" spans="1:8" ht="15">
      <c r="A5" s="582" t="s">
        <v>5</v>
      </c>
      <c r="B5" s="583"/>
      <c r="C5" s="583"/>
      <c r="D5" s="583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334</v>
      </c>
      <c r="D11" s="151">
        <v>334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24</v>
      </c>
      <c r="D18" s="151">
        <v>24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358</v>
      </c>
      <c r="D19" s="155">
        <f>SUM(D11:D18)</f>
        <v>358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0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-272</v>
      </c>
      <c r="H27" s="154">
        <f>SUM(H28:H30)</f>
        <v>-190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-272</v>
      </c>
      <c r="H29" s="316">
        <v>-190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-25</v>
      </c>
      <c r="H32" s="316">
        <v>-82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-297</v>
      </c>
      <c r="H33" s="154">
        <f>H27+H31+H32</f>
        <v>-272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355</v>
      </c>
      <c r="H36" s="154">
        <f>H25+H17+H33</f>
        <v>380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27</v>
      </c>
      <c r="H48" s="152">
        <v>27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27</v>
      </c>
      <c r="H49" s="154">
        <f>SUM(H43:H48)</f>
        <v>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364</v>
      </c>
      <c r="D55" s="155">
        <f>D19+D20+D21+D27+D32+D45+D51+D53+D54</f>
        <v>364</v>
      </c>
      <c r="E55" s="237" t="s">
        <v>172</v>
      </c>
      <c r="F55" s="261" t="s">
        <v>173</v>
      </c>
      <c r="G55" s="154">
        <f>G49+G51+G52+G53+G54</f>
        <v>27</v>
      </c>
      <c r="H55" s="154">
        <f>H49+H51+H52+H53+H54</f>
        <v>27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0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0</v>
      </c>
      <c r="D69" s="151"/>
      <c r="E69" s="251" t="s">
        <v>78</v>
      </c>
      <c r="F69" s="242" t="s">
        <v>217</v>
      </c>
      <c r="G69" s="152">
        <v>0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</v>
      </c>
      <c r="D88" s="151">
        <v>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</v>
      </c>
      <c r="D91" s="155">
        <f>SUM(D87:D90)</f>
        <v>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</v>
      </c>
      <c r="D93" s="155">
        <f>D64+D75+D84+D91+D92</f>
        <v>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383</v>
      </c>
      <c r="D94" s="164">
        <f>D93+D55</f>
        <v>407</v>
      </c>
      <c r="E94" s="449" t="s">
        <v>270</v>
      </c>
      <c r="F94" s="289" t="s">
        <v>271</v>
      </c>
      <c r="G94" s="165">
        <f>G36+G39+G55+G79</f>
        <v>383</v>
      </c>
      <c r="H94" s="165">
        <f>H36+H39+H55+H79</f>
        <v>407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6" t="s">
        <v>859</v>
      </c>
      <c r="D98" s="586"/>
      <c r="E98" s="586"/>
      <c r="F98" s="170"/>
      <c r="G98" s="171"/>
      <c r="H98" s="172"/>
      <c r="M98" s="157"/>
    </row>
    <row r="99" spans="1:8" ht="15">
      <c r="A99" s="575" t="s">
        <v>159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865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53" sqref="A5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ГЛОБЕКС ИСТЕЙТ ФОНД АДСИЦ</v>
      </c>
      <c r="C2" s="578"/>
      <c r="D2" s="578"/>
      <c r="E2" s="578"/>
      <c r="F2" s="580" t="s">
        <v>2</v>
      </c>
      <c r="G2" s="580"/>
      <c r="H2" s="526">
        <f>'справка №1-БАЛАНС'!H3</f>
        <v>175260931</v>
      </c>
    </row>
    <row r="3" spans="1:8" ht="15">
      <c r="A3" s="467" t="s">
        <v>274</v>
      </c>
      <c r="B3" s="578" t="str">
        <f>'справка №1-БАЛАНС'!E4</f>
        <v>НЕКОНСОЛИДИРАН</v>
      </c>
      <c r="C3" s="578"/>
      <c r="D3" s="578"/>
      <c r="E3" s="578"/>
      <c r="F3" s="546" t="s">
        <v>4</v>
      </c>
      <c r="G3" s="527"/>
      <c r="H3" s="527">
        <f>'справка №1-БАЛАНС'!H4</f>
        <v>175260931</v>
      </c>
    </row>
    <row r="4" spans="1:8" ht="17.25" customHeight="1">
      <c r="A4" s="467" t="s">
        <v>5</v>
      </c>
      <c r="B4" s="579" t="str">
        <f>'справка №1-БАЛАНС'!E5</f>
        <v>01.07.2010-30.09.2010</v>
      </c>
      <c r="C4" s="579"/>
      <c r="D4" s="57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0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15</v>
      </c>
      <c r="D10" s="46">
        <v>44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</v>
      </c>
      <c r="D11" s="46">
        <v>2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8</v>
      </c>
      <c r="D12" s="46">
        <v>23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>
        <v>2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25</v>
      </c>
      <c r="D19" s="49">
        <f>SUM(D9:D15)+D16</f>
        <v>73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>
        <v>0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0</v>
      </c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25</v>
      </c>
      <c r="D28" s="50">
        <f>D26+D19</f>
        <v>73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25</v>
      </c>
      <c r="H30" s="53">
        <f>IF((D28-H28)&gt;0,D28-H28,0)</f>
        <v>73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25</v>
      </c>
      <c r="D33" s="49">
        <f>D28-D31+D32</f>
        <v>73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25</v>
      </c>
      <c r="H34" s="548">
        <f>IF((D33-H33)&gt;0,D33-H33,0)</f>
        <v>73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25</v>
      </c>
      <c r="H39" s="559">
        <f>IF(H34&gt;0,IF(D35+H34&lt;0,0,D35+H34),IF(D34-D35&lt;0,D35-D34,0))</f>
        <v>73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25</v>
      </c>
      <c r="H41" s="52">
        <f>IF(D39=0,IF(H39-H40&gt;0,H39-H40+D40,0),IF(D39-D40&lt;0,D40-D39+H40,0))</f>
        <v>73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25</v>
      </c>
      <c r="D42" s="53">
        <f>D33+D35+D39</f>
        <v>73</v>
      </c>
      <c r="E42" s="128" t="s">
        <v>379</v>
      </c>
      <c r="F42" s="129" t="s">
        <v>380</v>
      </c>
      <c r="G42" s="53">
        <f>G39+G33</f>
        <v>25</v>
      </c>
      <c r="H42" s="53">
        <f>H39+H33</f>
        <v>73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855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 t="s">
        <v>872</v>
      </c>
      <c r="C48" s="427" t="s">
        <v>816</v>
      </c>
      <c r="D48" s="589" t="s">
        <v>860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90" t="s">
        <v>866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4" sqref="A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ГЛОБЕКС ИСТЕЙТ ФОНД АДСИЦ</v>
      </c>
      <c r="C4" s="541" t="s">
        <v>2</v>
      </c>
      <c r="D4" s="541">
        <f>'справка №1-БАЛАНС'!H3</f>
        <v>175260931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175260931</v>
      </c>
    </row>
    <row r="6" spans="1:6" ht="12" customHeight="1">
      <c r="A6" s="471" t="s">
        <v>5</v>
      </c>
      <c r="B6" s="506" t="str">
        <f>'справка №1-БАЛАНС'!E5</f>
        <v>01.07.2010-30.09.2010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-17</v>
      </c>
      <c r="D11" s="54">
        <v>-47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-8</v>
      </c>
      <c r="D13" s="54">
        <v>-26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5</v>
      </c>
      <c r="D14" s="54">
        <v>14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-20</v>
      </c>
      <c r="D20" s="55">
        <f>SUM(D10:D19)</f>
        <v>-64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-20</v>
      </c>
      <c r="D43" s="55">
        <f>D42+D32+D20</f>
        <v>-64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39</v>
      </c>
      <c r="D44" s="132">
        <v>113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19</v>
      </c>
      <c r="D45" s="55">
        <f>D44+D43</f>
        <v>49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19</v>
      </c>
      <c r="D46" s="56">
        <v>49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867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H40" sqref="H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ГЛОБЕКС ИСТЕЙТ ФОНД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175260931</v>
      </c>
      <c r="N3" s="2"/>
    </row>
    <row r="4" spans="1:15" s="532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175260931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01.07.2010-30.09.2010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650</v>
      </c>
      <c r="D11" s="58">
        <f>'справка №1-БАЛАНС'!H19</f>
        <v>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-272</v>
      </c>
      <c r="K11" s="60"/>
      <c r="L11" s="344">
        <f>SUM(C11:K11)</f>
        <v>380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650</v>
      </c>
      <c r="D15" s="61">
        <f aca="true" t="shared" si="2" ref="D15:M15">D11+D12</f>
        <v>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-272</v>
      </c>
      <c r="K15" s="61">
        <f t="shared" si="2"/>
        <v>0</v>
      </c>
      <c r="L15" s="344">
        <f t="shared" si="1"/>
        <v>380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-25</v>
      </c>
      <c r="K16" s="60"/>
      <c r="L16" s="344">
        <f t="shared" si="1"/>
        <v>-25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-297</v>
      </c>
      <c r="K29" s="59">
        <f t="shared" si="6"/>
        <v>0</v>
      </c>
      <c r="L29" s="344">
        <f t="shared" si="1"/>
        <v>355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-297</v>
      </c>
      <c r="K32" s="59">
        <f t="shared" si="7"/>
        <v>0</v>
      </c>
      <c r="L32" s="344">
        <f t="shared" si="1"/>
        <v>355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856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861</v>
      </c>
      <c r="E38" s="593"/>
      <c r="F38" s="593" t="s">
        <v>862</v>
      </c>
      <c r="G38" s="593"/>
      <c r="H38" s="593"/>
      <c r="I38" s="593"/>
      <c r="J38" s="15" t="s">
        <v>868</v>
      </c>
      <c r="K38" s="15"/>
      <c r="L38" s="593" t="s">
        <v>869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D49" sqref="D4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ГЛОБЕКС ИСТЕЙТ ФОНД АДСИЦ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175260931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01.07.2010-30.09.2010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175260931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3" t="s">
        <v>527</v>
      </c>
      <c r="R5" s="613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4"/>
      <c r="R6" s="614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334</v>
      </c>
      <c r="E9" s="189"/>
      <c r="F9" s="189"/>
      <c r="G9" s="74">
        <f>D9+E9-F9</f>
        <v>334</v>
      </c>
      <c r="H9" s="65"/>
      <c r="I9" s="65"/>
      <c r="J9" s="74">
        <f>G9+H9-I9</f>
        <v>334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4</v>
      </c>
      <c r="E11" s="189">
        <v>0</v>
      </c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4</v>
      </c>
      <c r="L11" s="65">
        <v>0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0</v>
      </c>
      <c r="E14" s="189"/>
      <c r="F14" s="189">
        <v>0</v>
      </c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24</v>
      </c>
      <c r="E16" s="189"/>
      <c r="F16" s="189"/>
      <c r="G16" s="74">
        <f t="shared" si="2"/>
        <v>24</v>
      </c>
      <c r="H16" s="65"/>
      <c r="I16" s="65"/>
      <c r="J16" s="74">
        <f t="shared" si="3"/>
        <v>24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24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362</v>
      </c>
      <c r="E17" s="194">
        <f>SUM(E9:E16)</f>
        <v>0</v>
      </c>
      <c r="F17" s="194">
        <f>SUM(F9:F16)</f>
        <v>0</v>
      </c>
      <c r="G17" s="74">
        <f t="shared" si="2"/>
        <v>362</v>
      </c>
      <c r="H17" s="75">
        <f>SUM(H9:H16)</f>
        <v>0</v>
      </c>
      <c r="I17" s="75">
        <f>SUM(I9:I16)</f>
        <v>0</v>
      </c>
      <c r="J17" s="74">
        <f t="shared" si="3"/>
        <v>362</v>
      </c>
      <c r="K17" s="75">
        <f>SUM(K9:K16)</f>
        <v>4</v>
      </c>
      <c r="L17" s="75">
        <f>SUM(L9:L16)</f>
        <v>0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358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6</v>
      </c>
      <c r="E24" s="189"/>
      <c r="F24" s="189"/>
      <c r="G24" s="74">
        <f t="shared" si="2"/>
        <v>6</v>
      </c>
      <c r="H24" s="65"/>
      <c r="I24" s="65"/>
      <c r="J24" s="74">
        <f t="shared" si="3"/>
        <v>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368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368</v>
      </c>
      <c r="H40" s="438">
        <f t="shared" si="13"/>
        <v>0</v>
      </c>
      <c r="I40" s="438">
        <f t="shared" si="13"/>
        <v>0</v>
      </c>
      <c r="J40" s="438">
        <f t="shared" si="13"/>
        <v>368</v>
      </c>
      <c r="K40" s="438">
        <f t="shared" si="13"/>
        <v>4</v>
      </c>
      <c r="L40" s="438">
        <f t="shared" si="13"/>
        <v>0</v>
      </c>
      <c r="M40" s="438">
        <f t="shared" si="13"/>
        <v>0</v>
      </c>
      <c r="N40" s="438">
        <f t="shared" si="13"/>
        <v>4</v>
      </c>
      <c r="O40" s="438">
        <f t="shared" si="13"/>
        <v>0</v>
      </c>
      <c r="P40" s="438">
        <f t="shared" si="13"/>
        <v>0</v>
      </c>
      <c r="Q40" s="438">
        <f t="shared" si="13"/>
        <v>4</v>
      </c>
      <c r="R40" s="438">
        <f t="shared" si="13"/>
        <v>364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 t="s">
        <v>159</v>
      </c>
      <c r="D44" s="577" t="s">
        <v>159</v>
      </c>
      <c r="E44" s="355"/>
      <c r="F44" s="355"/>
      <c r="G44" s="351"/>
      <c r="H44" s="356" t="s">
        <v>863</v>
      </c>
      <c r="I44" s="356"/>
      <c r="J44" s="356"/>
      <c r="K44" s="610"/>
      <c r="L44" s="610"/>
      <c r="M44" s="610"/>
      <c r="N44" s="610"/>
      <c r="O44" s="611" t="s">
        <v>867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111" sqref="C111:F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606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1" t="str">
        <f>'справка №1-БАЛАНС'!E3</f>
        <v>ГЛОБЕКС ИСТЕЙТ ФОНД АДСИЦ</v>
      </c>
      <c r="C3" s="622"/>
      <c r="D3" s="526" t="s">
        <v>2</v>
      </c>
      <c r="E3" s="107">
        <f>'справка №1-БАЛАНС'!H3</f>
        <v>175260931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01.07.2010-30.09.2010</v>
      </c>
      <c r="C4" s="620"/>
      <c r="D4" s="527" t="s">
        <v>4</v>
      </c>
      <c r="E4" s="107">
        <f>'справка №1-БАЛАНС'!H4</f>
        <v>175260931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1</v>
      </c>
      <c r="E33" s="121">
        <f>SUM(E34:E37)</f>
        <v>-1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0</v>
      </c>
      <c r="D35" s="108">
        <v>1</v>
      </c>
      <c r="E35" s="120">
        <f t="shared" si="0"/>
        <v>-1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0</v>
      </c>
      <c r="D43" s="104">
        <f>D24+D28+D29+D31+D30+D32+D33+D38</f>
        <v>1</v>
      </c>
      <c r="E43" s="118">
        <f>E24+E28+E29+E31+E30+E32+E33+E38</f>
        <v>-1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0</v>
      </c>
      <c r="D44" s="103">
        <f>D43+D21+D19+D9</f>
        <v>1</v>
      </c>
      <c r="E44" s="118">
        <f>E43+E21+E19+E9</f>
        <v>-1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27</v>
      </c>
      <c r="D64" s="108"/>
      <c r="E64" s="119">
        <f t="shared" si="1"/>
        <v>27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27</v>
      </c>
      <c r="D66" s="103">
        <f>D52+D56+D61+D62+D63+D64</f>
        <v>0</v>
      </c>
      <c r="E66" s="119">
        <f t="shared" si="1"/>
        <v>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0</v>
      </c>
      <c r="D87" s="108">
        <v>0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28</v>
      </c>
      <c r="D97" s="104">
        <f>D96+D68+D66</f>
        <v>1</v>
      </c>
      <c r="E97" s="104">
        <f>E96+E68+E66</f>
        <v>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777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876</v>
      </c>
      <c r="B109" s="616"/>
      <c r="C109" s="616" t="s">
        <v>864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867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40" sqref="A4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ГЛОБЕКС ИСТЕЙТ ФОНД АДСИЦ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175260931</v>
      </c>
    </row>
    <row r="5" spans="1:9" ht="15">
      <c r="A5" s="501" t="s">
        <v>5</v>
      </c>
      <c r="B5" s="624" t="str">
        <f>'справка №1-БАЛАНС'!E5</f>
        <v>01.07.2010-30.09.2010</v>
      </c>
      <c r="C5" s="624"/>
      <c r="D5" s="624"/>
      <c r="E5" s="624"/>
      <c r="F5" s="624"/>
      <c r="G5" s="627" t="s">
        <v>4</v>
      </c>
      <c r="H5" s="628"/>
      <c r="I5" s="500">
        <f>'справка №1-БАЛАНС'!H4</f>
        <v>175260931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6"/>
      <c r="C30" s="626"/>
      <c r="D30" s="459" t="s">
        <v>816</v>
      </c>
      <c r="E30" s="625" t="s">
        <v>860</v>
      </c>
      <c r="F30" s="625"/>
      <c r="G30" s="625"/>
      <c r="H30" s="420" t="s">
        <v>778</v>
      </c>
      <c r="I30" s="625" t="s">
        <v>866</v>
      </c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76">
      <selection activeCell="B155" sqref="B15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ГЛОБЕКС ИСТЕЙТ ФОНД АДСИЦ</v>
      </c>
      <c r="C5" s="630"/>
      <c r="D5" s="630"/>
      <c r="E5" s="570" t="s">
        <v>2</v>
      </c>
      <c r="F5" s="451">
        <f>'справка №1-БАЛАНС'!H3</f>
        <v>175260931</v>
      </c>
    </row>
    <row r="6" spans="1:13" ht="15" customHeight="1">
      <c r="A6" s="27" t="s">
        <v>819</v>
      </c>
      <c r="B6" s="631" t="str">
        <f>'справка №1-БАЛАНС'!E5</f>
        <v>01.07.2010-30.09.2010</v>
      </c>
      <c r="C6" s="631"/>
      <c r="D6" s="510"/>
      <c r="E6" s="569" t="s">
        <v>4</v>
      </c>
      <c r="F6" s="511">
        <f>'справка №1-БАЛАНС'!H4</f>
        <v>175260931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2" t="s">
        <v>864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865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Katq</cp:lastModifiedBy>
  <cp:lastPrinted>2010-10-27T08:28:16Z</cp:lastPrinted>
  <dcterms:created xsi:type="dcterms:W3CDTF">2000-06-29T12:02:40Z</dcterms:created>
  <dcterms:modified xsi:type="dcterms:W3CDTF">2010-10-27T08:29:22Z</dcterms:modified>
  <cp:category/>
  <cp:version/>
  <cp:contentType/>
  <cp:contentStatus/>
</cp:coreProperties>
</file>