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<sst xmlns="http://schemas.openxmlformats.org/spreadsheetml/2006/main" count="1051" uniqueCount="868">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</sst>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B1">
      <selection activeCell="D6" sqref="D6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7" t="s">
        <v>1</v>
      </c>
      <c r="B3" s="578"/>
      <c r="C3" s="578"/>
      <c r="D3" s="578"/>
      <c r="E3" s="452" t="s">
        <v>864</v>
      </c>
      <c r="F3" s="211" t="s">
        <v>2</v>
      </c>
      <c r="G3" s="166"/>
      <c r="H3" s="451">
        <v>121554961</v>
      </c>
    </row>
    <row r="4" spans="1:8" ht="15">
      <c r="A4" s="577" t="s">
        <v>865</v>
      </c>
      <c r="B4" s="583"/>
      <c r="C4" s="583"/>
      <c r="D4" s="583"/>
      <c r="E4" s="494" t="s">
        <v>866</v>
      </c>
      <c r="F4" s="579" t="s">
        <v>3</v>
      </c>
      <c r="G4" s="580"/>
      <c r="H4" s="451" t="s">
        <v>158</v>
      </c>
    </row>
    <row r="5" spans="1:8" ht="15">
      <c r="A5" s="577" t="s">
        <v>4</v>
      </c>
      <c r="B5" s="578"/>
      <c r="C5" s="578"/>
      <c r="D5" s="578"/>
      <c r="E5" s="495">
        <v>40543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19</v>
      </c>
      <c r="D13" s="145">
        <v>23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>
        <v>1</v>
      </c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168</v>
      </c>
      <c r="D16" s="145">
        <v>209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187</v>
      </c>
      <c r="D19" s="149">
        <f>SUM(D11:D18)</f>
        <v>233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252</v>
      </c>
      <c r="D23" s="145">
        <v>301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276</v>
      </c>
      <c r="D24" s="145">
        <v>131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42</v>
      </c>
      <c r="D26" s="145">
        <v>105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570</v>
      </c>
      <c r="D27" s="149">
        <f>SUM(D23:D26)</f>
        <v>537</v>
      </c>
      <c r="E27" s="247" t="s">
        <v>82</v>
      </c>
      <c r="F27" s="236" t="s">
        <v>83</v>
      </c>
      <c r="G27" s="148">
        <f>SUM(G28:G30)</f>
        <v>-2474</v>
      </c>
      <c r="H27" s="148">
        <f>SUM(H28:H30)</f>
        <v>161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>
        <v>161</v>
      </c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-2474</v>
      </c>
      <c r="H29" s="310"/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283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/>
      <c r="H32" s="310">
        <v>-2635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-2191</v>
      </c>
      <c r="H33" s="148">
        <f>H27+H31+H32</f>
        <v>-2474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24350</v>
      </c>
      <c r="H36" s="148">
        <f>H25+H17+H33</f>
        <v>24067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5213</v>
      </c>
      <c r="H43" s="146">
        <v>12597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2593</v>
      </c>
      <c r="H44" s="146">
        <v>44720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32856</v>
      </c>
      <c r="H47" s="146">
        <v>26709</v>
      </c>
      <c r="M47" s="151"/>
    </row>
    <row r="48" spans="1:8" ht="15">
      <c r="A48" s="229" t="s">
        <v>146</v>
      </c>
      <c r="B48" s="238" t="s">
        <v>147</v>
      </c>
      <c r="C48" s="145">
        <v>10483</v>
      </c>
      <c r="D48" s="145">
        <v>12913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40662</v>
      </c>
      <c r="H49" s="148">
        <f>SUM(H43:H48)</f>
        <v>84026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10483</v>
      </c>
      <c r="D51" s="149">
        <f>SUM(D47:D50)</f>
        <v>12913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254</v>
      </c>
      <c r="D53" s="145">
        <f>907+67</f>
        <v>974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306</v>
      </c>
      <c r="D54" s="145">
        <v>340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11800</v>
      </c>
      <c r="D55" s="149">
        <f>D19+D20+D21+D27+D32+D45+D51+D53+D54</f>
        <v>14997</v>
      </c>
      <c r="E55" s="231" t="s">
        <v>171</v>
      </c>
      <c r="F55" s="255" t="s">
        <v>172</v>
      </c>
      <c r="G55" s="148">
        <f>G49+G51+G52+G53+G54</f>
        <v>40662</v>
      </c>
      <c r="H55" s="148">
        <f>H49+H51+H52+H53+H54</f>
        <v>84026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62930</v>
      </c>
      <c r="H59" s="146">
        <v>34927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5878</v>
      </c>
      <c r="H60" s="146">
        <v>103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5331</v>
      </c>
      <c r="H61" s="148">
        <f>SUM(H62:H68)</f>
        <v>5449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3756</v>
      </c>
      <c r="H62" s="146">
        <f>4017+150</f>
        <v>4167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358</v>
      </c>
      <c r="H64" s="146">
        <v>570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273</v>
      </c>
      <c r="H65" s="146"/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605</v>
      </c>
      <c r="H66" s="146">
        <f>889-498</f>
        <v>391</v>
      </c>
    </row>
    <row r="67" spans="1:8" ht="15">
      <c r="A67" s="229" t="s">
        <v>206</v>
      </c>
      <c r="B67" s="235" t="s">
        <v>207</v>
      </c>
      <c r="C67" s="145">
        <v>1560</v>
      </c>
      <c r="D67" s="145">
        <v>190</v>
      </c>
      <c r="E67" s="231" t="s">
        <v>208</v>
      </c>
      <c r="F67" s="236" t="s">
        <v>209</v>
      </c>
      <c r="G67" s="146">
        <v>241</v>
      </c>
      <c r="H67" s="146">
        <v>229</v>
      </c>
    </row>
    <row r="68" spans="1:8" ht="15">
      <c r="A68" s="229" t="s">
        <v>210</v>
      </c>
      <c r="B68" s="235" t="s">
        <v>211</v>
      </c>
      <c r="C68" s="145">
        <v>250</v>
      </c>
      <c r="D68" s="145">
        <v>191</v>
      </c>
      <c r="E68" s="231" t="s">
        <v>212</v>
      </c>
      <c r="F68" s="236" t="s">
        <v>213</v>
      </c>
      <c r="G68" s="146">
        <v>98</v>
      </c>
      <c r="H68" s="146">
        <v>92</v>
      </c>
    </row>
    <row r="69" spans="1:8" ht="15">
      <c r="A69" s="229" t="s">
        <v>214</v>
      </c>
      <c r="B69" s="235" t="s">
        <v>215</v>
      </c>
      <c r="C69" s="145">
        <v>3146</v>
      </c>
      <c r="D69" s="145">
        <v>6520</v>
      </c>
      <c r="E69" s="245" t="s">
        <v>77</v>
      </c>
      <c r="F69" s="236" t="s">
        <v>216</v>
      </c>
      <c r="G69" s="146">
        <v>1675</v>
      </c>
      <c r="H69" s="146">
        <f>1856</f>
        <v>1856</v>
      </c>
    </row>
    <row r="70" spans="1:8" ht="15">
      <c r="A70" s="229" t="s">
        <v>217</v>
      </c>
      <c r="B70" s="235" t="s">
        <v>218</v>
      </c>
      <c r="C70" s="145">
        <v>100709</v>
      </c>
      <c r="D70" s="145">
        <v>104528</v>
      </c>
      <c r="E70" s="231" t="s">
        <v>219</v>
      </c>
      <c r="F70" s="236" t="s">
        <v>220</v>
      </c>
      <c r="G70" s="146">
        <v>267</v>
      </c>
      <c r="H70" s="146">
        <v>498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76081</v>
      </c>
      <c r="H71" s="155">
        <f>H59+H60+H61+H69+H70</f>
        <v>42833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>
        <v>138</v>
      </c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9</v>
      </c>
      <c r="D73" s="145">
        <v>7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3621</v>
      </c>
      <c r="D74" s="145">
        <v>2549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109295</v>
      </c>
      <c r="D75" s="149">
        <f>SUM(D67:D74)</f>
        <v>114123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76081</v>
      </c>
      <c r="H79" s="156">
        <f>H71+H74+H75+H76</f>
        <v>42833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167</v>
      </c>
      <c r="D87" s="145">
        <v>2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18256</v>
      </c>
      <c r="D88" s="145">
        <f>20138+130</f>
        <v>20268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18423</v>
      </c>
      <c r="D91" s="149">
        <f>SUM(D87:D90)</f>
        <v>20270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1575</v>
      </c>
      <c r="D92" s="145">
        <v>1536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129293</v>
      </c>
      <c r="D93" s="149">
        <f>D64+D75+D84+D91+D92</f>
        <v>135929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141093</v>
      </c>
      <c r="D94" s="158">
        <f>D93+D55</f>
        <v>150926</v>
      </c>
      <c r="E94" s="442" t="s">
        <v>269</v>
      </c>
      <c r="F94" s="283" t="s">
        <v>270</v>
      </c>
      <c r="G94" s="159">
        <f>G36+G39+G55+G79</f>
        <v>141093</v>
      </c>
      <c r="H94" s="159">
        <f>H36+H39+H55+H79</f>
        <v>150926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165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40599</v>
      </c>
      <c r="B98" s="426"/>
      <c r="C98" s="581" t="s">
        <v>272</v>
      </c>
      <c r="D98" s="581"/>
      <c r="E98" s="581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81" t="s">
        <v>855</v>
      </c>
      <c r="D103" s="582"/>
      <c r="E103" s="582"/>
    </row>
    <row r="104" ht="12.75">
      <c r="M104" s="151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45" sqref="A45:E45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6" t="str">
        <f>'справка №1-БАЛАНС'!E3</f>
        <v>Ти Би Ай Кредит ЕАД</v>
      </c>
      <c r="C2" s="586"/>
      <c r="D2" s="586"/>
      <c r="E2" s="586"/>
      <c r="F2" s="588" t="s">
        <v>2</v>
      </c>
      <c r="G2" s="588"/>
      <c r="H2" s="514">
        <f>'справка №1-БАЛАНС'!H3</f>
        <v>121554961</v>
      </c>
    </row>
    <row r="3" spans="1:8" ht="15">
      <c r="A3" s="457" t="s">
        <v>274</v>
      </c>
      <c r="B3" s="586" t="str">
        <f>'справка №1-БАЛАНС'!E4</f>
        <v>Неконсолидиран</v>
      </c>
      <c r="C3" s="586"/>
      <c r="D3" s="586"/>
      <c r="E3" s="586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7">
        <f>'справка №1-БАЛАНС'!E5</f>
        <v>40543</v>
      </c>
      <c r="C4" s="587"/>
      <c r="D4" s="587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538</v>
      </c>
      <c r="D9" s="40">
        <v>468.57807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7901</v>
      </c>
      <c r="D10" s="40">
        <v>8234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300</v>
      </c>
      <c r="D11" s="40">
        <v>327.05575</v>
      </c>
      <c r="E11" s="294" t="s">
        <v>292</v>
      </c>
      <c r="F11" s="537" t="s">
        <v>293</v>
      </c>
      <c r="G11" s="538">
        <v>16527</v>
      </c>
      <c r="H11" s="538">
        <v>21153</v>
      </c>
    </row>
    <row r="12" spans="1:8" ht="12">
      <c r="A12" s="292" t="s">
        <v>294</v>
      </c>
      <c r="B12" s="293" t="s">
        <v>295</v>
      </c>
      <c r="C12" s="40">
        <v>7756</v>
      </c>
      <c r="D12" s="40">
        <v>7439.8874000000005</v>
      </c>
      <c r="E12" s="294" t="s">
        <v>77</v>
      </c>
      <c r="F12" s="537" t="s">
        <v>296</v>
      </c>
      <c r="G12" s="538">
        <v>1422</v>
      </c>
      <c r="H12" s="538">
        <v>95</v>
      </c>
    </row>
    <row r="13" spans="1:18" ht="12">
      <c r="A13" s="292" t="s">
        <v>297</v>
      </c>
      <c r="B13" s="293" t="s">
        <v>298</v>
      </c>
      <c r="C13" s="40">
        <v>1399</v>
      </c>
      <c r="D13" s="40">
        <v>1416</v>
      </c>
      <c r="E13" s="295" t="s">
        <v>50</v>
      </c>
      <c r="F13" s="539" t="s">
        <v>299</v>
      </c>
      <c r="G13" s="536">
        <f>SUM(G9:G12)</f>
        <v>17949</v>
      </c>
      <c r="H13" s="536">
        <f>SUM(H9:H12)</f>
        <v>21248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5383</v>
      </c>
      <c r="D16" s="41">
        <v>14402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4149</v>
      </c>
      <c r="D17" s="42">
        <v>13325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>
        <v>5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23277</v>
      </c>
      <c r="D19" s="43">
        <f>SUM(D9:D15)+D16</f>
        <v>32287.52122</v>
      </c>
      <c r="E19" s="298" t="s">
        <v>316</v>
      </c>
      <c r="F19" s="540" t="s">
        <v>317</v>
      </c>
      <c r="G19" s="538">
        <v>14233</v>
      </c>
      <c r="H19" s="538">
        <f>19249+131</f>
        <v>19380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>
        <v>104</v>
      </c>
    </row>
    <row r="22" spans="1:8" ht="24">
      <c r="A22" s="298" t="s">
        <v>323</v>
      </c>
      <c r="B22" s="299" t="s">
        <v>324</v>
      </c>
      <c r="C22" s="40">
        <v>7822</v>
      </c>
      <c r="D22" s="40">
        <v>10259</v>
      </c>
      <c r="E22" s="298" t="s">
        <v>325</v>
      </c>
      <c r="F22" s="540" t="s">
        <v>326</v>
      </c>
      <c r="G22" s="538">
        <v>54</v>
      </c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16</v>
      </c>
      <c r="D24" s="40">
        <v>26</v>
      </c>
      <c r="E24" s="295" t="s">
        <v>102</v>
      </c>
      <c r="F24" s="542" t="s">
        <v>333</v>
      </c>
      <c r="G24" s="536">
        <f>SUM(G19:G23)</f>
        <v>14287</v>
      </c>
      <c r="H24" s="536">
        <f>SUM(H19:H23)</f>
        <v>19484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804</v>
      </c>
      <c r="D25" s="40">
        <v>1084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8642</v>
      </c>
      <c r="D26" s="43">
        <f>SUM(D22:D25)</f>
        <v>11369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31919</v>
      </c>
      <c r="D28" s="44">
        <f>D26+D19</f>
        <v>43656.521219999995</v>
      </c>
      <c r="E28" s="121" t="s">
        <v>338</v>
      </c>
      <c r="F28" s="542" t="s">
        <v>339</v>
      </c>
      <c r="G28" s="536">
        <f>G13+G15+G24</f>
        <v>32236</v>
      </c>
      <c r="H28" s="536">
        <f>H13+H15+H24</f>
        <v>40732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317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2924.521219999995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31919</v>
      </c>
      <c r="D33" s="43">
        <f>D28+D31+D32</f>
        <v>43656.521219999995</v>
      </c>
      <c r="E33" s="121" t="s">
        <v>352</v>
      </c>
      <c r="F33" s="542" t="s">
        <v>353</v>
      </c>
      <c r="G33" s="47">
        <f>G32+G31+G28</f>
        <v>32236</v>
      </c>
      <c r="H33" s="47">
        <f>H32+H31+H28</f>
        <v>40732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317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2924.521219999995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34</v>
      </c>
      <c r="D35" s="43">
        <f>D36+D37+D38</f>
        <v>-290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34</v>
      </c>
      <c r="D37" s="424">
        <v>-290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283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2634.521219999995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283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2634.521219999995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32236</v>
      </c>
      <c r="D42" s="47">
        <f>D33+D35+D39</f>
        <v>43366.521219999995</v>
      </c>
      <c r="E42" s="122" t="s">
        <v>379</v>
      </c>
      <c r="F42" s="123" t="s">
        <v>380</v>
      </c>
      <c r="G42" s="47">
        <f>G39+G33</f>
        <v>32236</v>
      </c>
      <c r="H42" s="47">
        <f>H39+H33</f>
        <v>43366.521219999995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89" t="s">
        <v>861</v>
      </c>
      <c r="B45" s="589"/>
      <c r="C45" s="589"/>
      <c r="D45" s="589"/>
      <c r="E45" s="589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40599</v>
      </c>
      <c r="C48" s="421" t="s">
        <v>381</v>
      </c>
      <c r="D48" s="584"/>
      <c r="E48" s="584"/>
      <c r="F48" s="584"/>
      <c r="G48" s="584"/>
      <c r="H48" s="584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5"/>
      <c r="E50" s="585"/>
      <c r="F50" s="585"/>
      <c r="G50" s="585"/>
      <c r="H50" s="585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5" sqref="C45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40543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2401</v>
      </c>
      <c r="D10" s="48">
        <v>1332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-1753</v>
      </c>
      <c r="D11" s="48"/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6391</v>
      </c>
      <c r="D12" s="48">
        <v>39245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-8504</v>
      </c>
      <c r="D13" s="48">
        <v>-8387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-138</v>
      </c>
      <c r="D14" s="48">
        <v>-114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23785</v>
      </c>
      <c r="D16" s="48">
        <f>27186+131</f>
        <v>27317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-1266</v>
      </c>
      <c r="D17" s="48">
        <v>-961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-14</v>
      </c>
      <c r="D18" s="48">
        <v>-12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-5102</v>
      </c>
      <c r="D19" s="48">
        <v>-13081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15800</v>
      </c>
      <c r="D20" s="49">
        <f>SUM(D10:D19)</f>
        <v>45339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-287</v>
      </c>
      <c r="D22" s="48">
        <v>-266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-287</v>
      </c>
      <c r="D32" s="49">
        <f>SUM(D22:D31)</f>
        <v>-266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>
        <v>5160</v>
      </c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-6852</v>
      </c>
      <c r="E35" s="124"/>
      <c r="F35" s="124"/>
    </row>
    <row r="36" spans="1:6" ht="12">
      <c r="A36" s="326" t="s">
        <v>435</v>
      </c>
      <c r="B36" s="327" t="s">
        <v>436</v>
      </c>
      <c r="C36" s="48">
        <v>34848</v>
      </c>
      <c r="D36" s="48">
        <v>26185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-45579</v>
      </c>
      <c r="D37" s="48">
        <v>-49295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-6629</v>
      </c>
      <c r="D39" s="48">
        <v>-9621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-17360</v>
      </c>
      <c r="D42" s="49">
        <f>SUM(D34:D41)</f>
        <v>-34423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-1847</v>
      </c>
      <c r="D43" s="49">
        <f>D42+D32+D20</f>
        <v>10650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20270</v>
      </c>
      <c r="D44" s="126">
        <v>9620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18423</v>
      </c>
      <c r="D45" s="49">
        <f>D44+D43</f>
        <v>20270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18423</v>
      </c>
      <c r="D46" s="50">
        <v>20270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>
        <v>0</v>
      </c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40599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0"/>
      <c r="D50" s="591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1"/>
      <c r="D52" s="591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32" sqref="C32:K32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4" t="str">
        <f>'справка №1-БАЛАНС'!E3</f>
        <v>Ти Би Ай Кредит ЕАД</v>
      </c>
      <c r="C3" s="594"/>
      <c r="D3" s="594"/>
      <c r="E3" s="594"/>
      <c r="F3" s="594"/>
      <c r="G3" s="594"/>
      <c r="H3" s="594"/>
      <c r="I3" s="594"/>
      <c r="J3" s="466"/>
      <c r="K3" s="596" t="s">
        <v>2</v>
      </c>
      <c r="L3" s="596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0"/>
      <c r="K4" s="597" t="s">
        <v>3</v>
      </c>
      <c r="L4" s="597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8">
        <f>'справка №1-БАЛАНС'!E5</f>
        <v>40543</v>
      </c>
      <c r="C5" s="598"/>
      <c r="D5" s="598"/>
      <c r="E5" s="598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161</v>
      </c>
      <c r="J11" s="52">
        <f>'справка №1-БАЛАНС'!H29+'справка №1-БАЛАНС'!H32</f>
        <v>-2635</v>
      </c>
      <c r="K11" s="54"/>
      <c r="L11" s="338">
        <f>SUM(C11:K11)</f>
        <v>24067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161</v>
      </c>
      <c r="J15" s="55">
        <f t="shared" si="2"/>
        <v>-2635</v>
      </c>
      <c r="K15" s="55">
        <f t="shared" si="2"/>
        <v>0</v>
      </c>
      <c r="L15" s="338">
        <f t="shared" si="1"/>
        <v>24067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283</v>
      </c>
      <c r="J16" s="339">
        <f>+'справка №1-БАЛАНС'!G32</f>
        <v>0</v>
      </c>
      <c r="K16" s="54"/>
      <c r="L16" s="338">
        <f t="shared" si="1"/>
        <v>283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444</v>
      </c>
      <c r="J29" s="53">
        <f t="shared" si="6"/>
        <v>-2635</v>
      </c>
      <c r="K29" s="53">
        <f t="shared" si="6"/>
        <v>0</v>
      </c>
      <c r="L29" s="338">
        <f t="shared" si="1"/>
        <v>24350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444</v>
      </c>
      <c r="J32" s="53">
        <f t="shared" si="7"/>
        <v>-2635</v>
      </c>
      <c r="K32" s="53">
        <f t="shared" si="7"/>
        <v>0</v>
      </c>
      <c r="L32" s="338">
        <f t="shared" si="1"/>
        <v>24350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40599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3" sqref="A1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0" t="s">
        <v>383</v>
      </c>
      <c r="B2" s="611"/>
      <c r="C2" s="612" t="str">
        <f>'справка №1-БАЛАНС'!E3</f>
        <v>Ти Би Ай Кредит ЕАД</v>
      </c>
      <c r="D2" s="612"/>
      <c r="E2" s="612"/>
      <c r="F2" s="612"/>
      <c r="G2" s="612"/>
      <c r="H2" s="61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0" t="s">
        <v>4</v>
      </c>
      <c r="B3" s="611"/>
      <c r="C3" s="613">
        <f>'справка №1-БАЛАНС'!E5</f>
        <v>40543</v>
      </c>
      <c r="D3" s="613"/>
      <c r="E3" s="613"/>
      <c r="F3" s="475"/>
      <c r="G3" s="475"/>
      <c r="H3" s="475"/>
      <c r="I3" s="475"/>
      <c r="J3" s="475"/>
      <c r="K3" s="475"/>
      <c r="L3" s="475"/>
      <c r="M3" s="614" t="s">
        <v>3</v>
      </c>
      <c r="N3" s="614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599" t="s">
        <v>463</v>
      </c>
      <c r="B5" s="600"/>
      <c r="C5" s="603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8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8" t="s">
        <v>529</v>
      </c>
      <c r="R5" s="608" t="s">
        <v>530</v>
      </c>
    </row>
    <row r="6" spans="1:18" s="94" customFormat="1" ht="48">
      <c r="A6" s="601"/>
      <c r="B6" s="602"/>
      <c r="C6" s="604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9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9"/>
      <c r="R6" s="609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510</v>
      </c>
      <c r="E11" s="183">
        <v>10</v>
      </c>
      <c r="F11" s="183"/>
      <c r="G11" s="68">
        <f t="shared" si="2"/>
        <v>520</v>
      </c>
      <c r="H11" s="59"/>
      <c r="I11" s="59"/>
      <c r="J11" s="68">
        <f t="shared" si="3"/>
        <v>520</v>
      </c>
      <c r="K11" s="59">
        <v>487</v>
      </c>
      <c r="L11" s="59">
        <v>14</v>
      </c>
      <c r="M11" s="59"/>
      <c r="N11" s="68">
        <f t="shared" si="4"/>
        <v>501</v>
      </c>
      <c r="O11" s="59"/>
      <c r="P11" s="59"/>
      <c r="Q11" s="68">
        <f t="shared" si="0"/>
        <v>501</v>
      </c>
      <c r="R11" s="68">
        <f t="shared" si="1"/>
        <v>19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215</v>
      </c>
      <c r="E13" s="183"/>
      <c r="F13" s="183">
        <v>41</v>
      </c>
      <c r="G13" s="68">
        <f t="shared" si="2"/>
        <v>174</v>
      </c>
      <c r="H13" s="59"/>
      <c r="I13" s="59"/>
      <c r="J13" s="68">
        <f t="shared" si="3"/>
        <v>174</v>
      </c>
      <c r="K13" s="59">
        <v>214</v>
      </c>
      <c r="L13" s="59">
        <v>1</v>
      </c>
      <c r="M13" s="59">
        <v>41</v>
      </c>
      <c r="N13" s="68">
        <f t="shared" si="4"/>
        <v>174</v>
      </c>
      <c r="O13" s="59"/>
      <c r="P13" s="59"/>
      <c r="Q13" s="68">
        <f t="shared" si="0"/>
        <v>174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378</v>
      </c>
      <c r="E14" s="183">
        <v>9</v>
      </c>
      <c r="F14" s="183"/>
      <c r="G14" s="68">
        <f t="shared" si="2"/>
        <v>387</v>
      </c>
      <c r="H14" s="59"/>
      <c r="I14" s="59"/>
      <c r="J14" s="68">
        <f t="shared" si="3"/>
        <v>387</v>
      </c>
      <c r="K14" s="59">
        <v>169</v>
      </c>
      <c r="L14" s="59">
        <v>50</v>
      </c>
      <c r="M14" s="59"/>
      <c r="N14" s="68">
        <f t="shared" si="4"/>
        <v>219</v>
      </c>
      <c r="O14" s="59"/>
      <c r="P14" s="59"/>
      <c r="Q14" s="68">
        <f t="shared" si="0"/>
        <v>219</v>
      </c>
      <c r="R14" s="68">
        <f t="shared" si="1"/>
        <v>168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1103</v>
      </c>
      <c r="E17" s="188">
        <f>SUM(E9:E16)</f>
        <v>19</v>
      </c>
      <c r="F17" s="188">
        <f>SUM(F9:F16)</f>
        <v>41</v>
      </c>
      <c r="G17" s="68">
        <f t="shared" si="2"/>
        <v>1081</v>
      </c>
      <c r="H17" s="69">
        <f>SUM(H9:H16)</f>
        <v>0</v>
      </c>
      <c r="I17" s="69">
        <f>SUM(I9:I16)</f>
        <v>0</v>
      </c>
      <c r="J17" s="68">
        <f t="shared" si="3"/>
        <v>1081</v>
      </c>
      <c r="K17" s="69">
        <f>SUM(K9:K16)</f>
        <v>870</v>
      </c>
      <c r="L17" s="69">
        <f>SUM(L9:L16)</f>
        <v>65</v>
      </c>
      <c r="M17" s="69">
        <f>SUM(M9:M16)</f>
        <v>41</v>
      </c>
      <c r="N17" s="68">
        <f t="shared" si="4"/>
        <v>894</v>
      </c>
      <c r="O17" s="69">
        <f>SUM(O9:O16)</f>
        <v>0</v>
      </c>
      <c r="P17" s="69">
        <f>SUM(P9:P16)</f>
        <v>0</v>
      </c>
      <c r="Q17" s="68">
        <f t="shared" si="5"/>
        <v>894</v>
      </c>
      <c r="R17" s="68">
        <f t="shared" si="6"/>
        <v>187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325</v>
      </c>
      <c r="E21" s="183"/>
      <c r="F21" s="183"/>
      <c r="G21" s="68">
        <f t="shared" si="2"/>
        <v>325</v>
      </c>
      <c r="H21" s="59"/>
      <c r="I21" s="59"/>
      <c r="J21" s="68">
        <f t="shared" si="3"/>
        <v>325</v>
      </c>
      <c r="K21" s="59">
        <v>24</v>
      </c>
      <c r="L21" s="59">
        <v>49</v>
      </c>
      <c r="M21" s="59"/>
      <c r="N21" s="68">
        <f t="shared" si="4"/>
        <v>73</v>
      </c>
      <c r="O21" s="59"/>
      <c r="P21" s="59"/>
      <c r="Q21" s="68">
        <f t="shared" si="5"/>
        <v>73</v>
      </c>
      <c r="R21" s="68">
        <f t="shared" si="6"/>
        <v>252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906</v>
      </c>
      <c r="E22" s="183">
        <v>268</v>
      </c>
      <c r="F22" s="183"/>
      <c r="G22" s="68">
        <f t="shared" si="2"/>
        <v>1174</v>
      </c>
      <c r="H22" s="59"/>
      <c r="I22" s="59"/>
      <c r="J22" s="68">
        <f t="shared" si="3"/>
        <v>1174</v>
      </c>
      <c r="K22" s="59">
        <v>775</v>
      </c>
      <c r="L22" s="59">
        <v>123</v>
      </c>
      <c r="M22" s="59"/>
      <c r="N22" s="68">
        <f t="shared" si="4"/>
        <v>898</v>
      </c>
      <c r="O22" s="59"/>
      <c r="P22" s="59"/>
      <c r="Q22" s="68">
        <f t="shared" si="5"/>
        <v>898</v>
      </c>
      <c r="R22" s="68">
        <f t="shared" si="6"/>
        <v>276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103</v>
      </c>
      <c r="L24" s="59">
        <v>63</v>
      </c>
      <c r="M24" s="59"/>
      <c r="N24" s="68">
        <f t="shared" si="4"/>
        <v>166</v>
      </c>
      <c r="O24" s="59"/>
      <c r="P24" s="59"/>
      <c r="Q24" s="68">
        <f t="shared" si="5"/>
        <v>166</v>
      </c>
      <c r="R24" s="68">
        <f t="shared" si="6"/>
        <v>42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1439</v>
      </c>
      <c r="E25" s="184">
        <f aca="true" t="shared" si="7" ref="E25:P25">SUM(E21:E24)</f>
        <v>268</v>
      </c>
      <c r="F25" s="184">
        <f t="shared" si="7"/>
        <v>0</v>
      </c>
      <c r="G25" s="61">
        <f t="shared" si="2"/>
        <v>1707</v>
      </c>
      <c r="H25" s="60">
        <f t="shared" si="7"/>
        <v>0</v>
      </c>
      <c r="I25" s="60">
        <f t="shared" si="7"/>
        <v>0</v>
      </c>
      <c r="J25" s="61">
        <f t="shared" si="3"/>
        <v>1707</v>
      </c>
      <c r="K25" s="60">
        <f t="shared" si="7"/>
        <v>902</v>
      </c>
      <c r="L25" s="60">
        <f t="shared" si="7"/>
        <v>235</v>
      </c>
      <c r="M25" s="60">
        <f t="shared" si="7"/>
        <v>0</v>
      </c>
      <c r="N25" s="61">
        <f t="shared" si="4"/>
        <v>1137</v>
      </c>
      <c r="O25" s="60">
        <f t="shared" si="7"/>
        <v>0</v>
      </c>
      <c r="P25" s="60">
        <f t="shared" si="7"/>
        <v>0</v>
      </c>
      <c r="Q25" s="61">
        <f t="shared" si="5"/>
        <v>1137</v>
      </c>
      <c r="R25" s="61">
        <f t="shared" si="6"/>
        <v>570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2542</v>
      </c>
      <c r="E40" s="431">
        <f>E17+E18+E19+E25+E38+E39</f>
        <v>287</v>
      </c>
      <c r="F40" s="431">
        <f aca="true" t="shared" si="13" ref="F40:R40">F17+F18+F19+F25+F38+F39</f>
        <v>41</v>
      </c>
      <c r="G40" s="431">
        <f t="shared" si="13"/>
        <v>2788</v>
      </c>
      <c r="H40" s="431">
        <f t="shared" si="13"/>
        <v>0</v>
      </c>
      <c r="I40" s="431">
        <f t="shared" si="13"/>
        <v>0</v>
      </c>
      <c r="J40" s="431">
        <f t="shared" si="13"/>
        <v>2788</v>
      </c>
      <c r="K40" s="431">
        <f t="shared" si="13"/>
        <v>1772</v>
      </c>
      <c r="L40" s="431">
        <f t="shared" si="13"/>
        <v>300</v>
      </c>
      <c r="M40" s="431">
        <f t="shared" si="13"/>
        <v>41</v>
      </c>
      <c r="N40" s="431">
        <f t="shared" si="13"/>
        <v>2031</v>
      </c>
      <c r="O40" s="431">
        <f t="shared" si="13"/>
        <v>0</v>
      </c>
      <c r="P40" s="431">
        <f t="shared" si="13"/>
        <v>0</v>
      </c>
      <c r="Q40" s="431">
        <f t="shared" si="13"/>
        <v>2031</v>
      </c>
      <c r="R40" s="431">
        <f t="shared" si="13"/>
        <v>757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40599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5"/>
      <c r="L44" s="605"/>
      <c r="M44" s="605"/>
      <c r="N44" s="605"/>
      <c r="O44" s="606" t="s">
        <v>781</v>
      </c>
      <c r="P44" s="607"/>
      <c r="Q44" s="607"/>
      <c r="R44" s="607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97" activeCellId="1" sqref="F105 C97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2" t="str">
        <f>'справка №1-БАЛАНС'!E3</f>
        <v>Ти Би Ай Кредит ЕАД</v>
      </c>
      <c r="C3" s="623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19">
        <f>'справка №1-БАЛАНС'!E5</f>
        <v>40543</v>
      </c>
      <c r="C4" s="620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10483</v>
      </c>
      <c r="D15" s="102"/>
      <c r="E15" s="114">
        <f t="shared" si="0"/>
        <v>10483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10483</v>
      </c>
      <c r="D19" s="98">
        <f>D11+D15+D16</f>
        <v>0</v>
      </c>
      <c r="E19" s="112">
        <f>E11+E15+E16</f>
        <v>10483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306</v>
      </c>
      <c r="D21" s="102"/>
      <c r="E21" s="114">
        <f t="shared" si="0"/>
        <v>306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1560</v>
      </c>
      <c r="D24" s="113">
        <f>SUM(D25:D27)</f>
        <v>1560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1345</v>
      </c>
      <c r="D25" s="102">
        <f aca="true" t="shared" si="1" ref="D25:D30">C25</f>
        <v>1345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215</v>
      </c>
      <c r="D26" s="102">
        <f t="shared" si="1"/>
        <v>215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250</v>
      </c>
      <c r="D28" s="102">
        <f t="shared" si="1"/>
        <v>250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3146</v>
      </c>
      <c r="D29" s="102">
        <f t="shared" si="1"/>
        <v>3146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100709</v>
      </c>
      <c r="D30" s="102">
        <f t="shared" si="1"/>
        <v>100709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3630</v>
      </c>
      <c r="D38" s="99">
        <f>SUM(D39:D42)</f>
        <v>3630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3630</v>
      </c>
      <c r="D42" s="102">
        <f>C42</f>
        <v>3630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109295</v>
      </c>
      <c r="D43" s="98">
        <f>D24+D28+D29+D31+D30+D32+D33+D38</f>
        <v>109295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120084</v>
      </c>
      <c r="D44" s="97">
        <f>D43+D21+D19+D9</f>
        <v>109295</v>
      </c>
      <c r="E44" s="112">
        <f>E43+E21+E19+E9</f>
        <v>10789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5213</v>
      </c>
      <c r="D52" s="97">
        <f>SUM(D53:D55)</f>
        <v>0</v>
      </c>
      <c r="E52" s="113">
        <f>C52-D52</f>
        <v>5213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5213</v>
      </c>
      <c r="D53" s="102">
        <v>0</v>
      </c>
      <c r="E53" s="113">
        <f>C53-D53</f>
        <v>5213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2593</v>
      </c>
      <c r="D56" s="97">
        <f>D57+D59</f>
        <v>0</v>
      </c>
      <c r="E56" s="113">
        <f t="shared" si="2"/>
        <v>2593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2593</v>
      </c>
      <c r="D57" s="102">
        <v>0</v>
      </c>
      <c r="E57" s="113">
        <f t="shared" si="2"/>
        <v>2593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32856</v>
      </c>
      <c r="D63" s="102"/>
      <c r="E63" s="113">
        <f t="shared" si="2"/>
        <v>32856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40662</v>
      </c>
      <c r="D66" s="97">
        <f>D52+D56+D61+D62+D63+D64</f>
        <v>0</v>
      </c>
      <c r="E66" s="113">
        <f t="shared" si="2"/>
        <v>40662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3756</v>
      </c>
      <c r="D71" s="99">
        <f>SUM(D72:D74)</f>
        <v>3756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234</v>
      </c>
      <c r="D72" s="102">
        <f>C72</f>
        <v>234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3522</v>
      </c>
      <c r="D74" s="102">
        <f>C74</f>
        <v>3522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62930</v>
      </c>
      <c r="D75" s="97">
        <f>D76+D78</f>
        <v>62930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62930</v>
      </c>
      <c r="D76" s="102">
        <f>C76</f>
        <v>62930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5878</v>
      </c>
      <c r="D80" s="97">
        <f>SUM(D81:D84)</f>
        <v>5878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5878</v>
      </c>
      <c r="D82" s="102">
        <f>C82</f>
        <v>5878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1575</v>
      </c>
      <c r="D85" s="98">
        <f>SUM(D86:D90)+D94</f>
        <v>1575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358</v>
      </c>
      <c r="D87" s="102">
        <f>C87</f>
        <v>358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273</v>
      </c>
      <c r="D88" s="102">
        <f>C88</f>
        <v>273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605</v>
      </c>
      <c r="D89" s="102">
        <f>C89</f>
        <v>605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98</v>
      </c>
      <c r="D90" s="97">
        <f>SUM(D91:D93)</f>
        <v>98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9</v>
      </c>
      <c r="D92" s="102">
        <f>C92</f>
        <v>9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89</v>
      </c>
      <c r="D93" s="102">
        <f>C93</f>
        <v>89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241</v>
      </c>
      <c r="D94" s="102">
        <f>C94</f>
        <v>241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1675</v>
      </c>
      <c r="D95" s="102">
        <f>C95</f>
        <v>1675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75814</v>
      </c>
      <c r="D96" s="98">
        <f>D85+D80+D75+D71+D95</f>
        <v>75814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116476</v>
      </c>
      <c r="D97" s="98">
        <f>D96+D68+D66</f>
        <v>75814</v>
      </c>
      <c r="E97" s="98">
        <f>E96+E68+E66</f>
        <v>40662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498</v>
      </c>
      <c r="D104" s="102"/>
      <c r="E104" s="102">
        <v>231</v>
      </c>
      <c r="F104" s="119">
        <f>C104+D104-E104</f>
        <v>267</v>
      </c>
    </row>
    <row r="105" spans="1:16" ht="12">
      <c r="A105" s="406" t="s">
        <v>777</v>
      </c>
      <c r="B105" s="389" t="s">
        <v>778</v>
      </c>
      <c r="C105" s="97">
        <f>SUM(C102:C104)</f>
        <v>498</v>
      </c>
      <c r="D105" s="97">
        <f>SUM(D102:D104)</f>
        <v>0</v>
      </c>
      <c r="E105" s="97">
        <f>SUM(E102:E104)</f>
        <v>231</v>
      </c>
      <c r="F105" s="97">
        <f>SUM(F102:F104)</f>
        <v>267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1">
        <f>+'справка №5'!B44</f>
        <v>40599</v>
      </c>
      <c r="B109" s="616"/>
      <c r="C109" s="616" t="s">
        <v>381</v>
      </c>
      <c r="D109" s="616"/>
      <c r="E109" s="616"/>
      <c r="F109" s="616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5" t="s">
        <v>781</v>
      </c>
      <c r="D111" s="615"/>
      <c r="E111" s="615"/>
      <c r="F111" s="615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1" sqref="C41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4" t="str">
        <f>'справка №1-БАЛАНС'!E3</f>
        <v>Ти Би Ай Кредит ЕАД</v>
      </c>
      <c r="C4" s="624"/>
      <c r="D4" s="624"/>
      <c r="E4" s="624"/>
      <c r="F4" s="624"/>
      <c r="G4" s="630" t="s">
        <v>2</v>
      </c>
      <c r="H4" s="630"/>
      <c r="I4" s="490">
        <f>'справка №1-БАЛАНС'!H3</f>
        <v>121554961</v>
      </c>
    </row>
    <row r="5" spans="1:9" ht="15">
      <c r="A5" s="491" t="s">
        <v>4</v>
      </c>
      <c r="B5" s="625">
        <f>'справка №1-БАЛАНС'!E5</f>
        <v>40543</v>
      </c>
      <c r="C5" s="625"/>
      <c r="D5" s="625"/>
      <c r="E5" s="625"/>
      <c r="F5" s="625"/>
      <c r="G5" s="628" t="s">
        <v>3</v>
      </c>
      <c r="H5" s="629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40599</v>
      </c>
      <c r="B30" s="627"/>
      <c r="C30" s="627"/>
      <c r="D30" s="449" t="s">
        <v>819</v>
      </c>
      <c r="E30" s="626"/>
      <c r="F30" s="626"/>
      <c r="G30" s="626"/>
      <c r="H30" s="414" t="s">
        <v>781</v>
      </c>
      <c r="I30" s="626"/>
      <c r="J30" s="626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F5" sqref="F5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1" t="str">
        <f>'справка №1-БАЛАНС'!E3</f>
        <v>Ти Би Ай Кредит ЕАД</v>
      </c>
      <c r="C3" s="631"/>
      <c r="D3" s="631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2">
        <f>'справка №1-БАЛАНС'!E5</f>
        <v>40543</v>
      </c>
      <c r="C4" s="632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829</v>
      </c>
      <c r="B10" s="34"/>
      <c r="C10" s="434"/>
      <c r="D10" s="434"/>
      <c r="E10" s="434"/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40599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3" t="s">
        <v>848</v>
      </c>
      <c r="D150" s="633"/>
      <c r="E150" s="633"/>
      <c r="F150" s="633"/>
    </row>
    <row r="151" spans="3:5" ht="12.75">
      <c r="C151" s="505"/>
      <c r="E151" s="505"/>
    </row>
    <row r="154" spans="3:6" ht="12.75">
      <c r="C154" s="633" t="s">
        <v>856</v>
      </c>
      <c r="D154" s="633"/>
      <c r="E154" s="633"/>
      <c r="F154" s="633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2008-03-26T09:53:05Z</cp:lastPrinted>
  <dcterms:created xsi:type="dcterms:W3CDTF">2000-06-29T12:02:40Z</dcterms:created>
  <dcterms:modified xsi:type="dcterms:W3CDTF">2011-03-25T15:39:37Z</dcterms:modified>
  <cp:category/>
  <cp:version/>
  <cp:contentType/>
  <cp:contentStatus/>
</cp:coreProperties>
</file>