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<sst xmlns="http://schemas.openxmlformats.org/spreadsheetml/2006/main" count="4294" uniqueCount="999">
  <si>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</si>
  <si>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</si>
  <si>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</si>
  <si>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</si>
  <si>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</si>
  <si>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</si>
  <si>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</si>
  <si>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</si>
  <si>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</si>
  <si>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</si>
  <si>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</si>
  <si>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</si>
  <si>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</si>
  <si>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</si>
  <si>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</si>
  <si>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</si>
  <si>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</si>
  <si>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</si>
  <si>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</si>
  <si>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</si>
  <si>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</si>
  <si>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</si>
  <si>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</si>
  <si>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</si>
  <si>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</si>
  <si>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</si>
  <si>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</si>
  <si>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</si>
  <si>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</si>
  <si>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</si>
  <si>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</si>
  <si>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</si>
  <si>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</si>
  <si>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</si>
  <si>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</si>
  <si>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</si>
  <si>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</si>
  <si>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</si>
  <si>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</si>
  <si>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</si>
  <si>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</si>
  <si>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</si>
  <si>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</si>
  <si>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</si>
  <si>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</si>
  <si>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</si>
  <si>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</si>
  <si>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</si>
  <si>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</si>
  <si>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</si>
  <si>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</si>
  <si>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</si>
  <si>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</si>
  <si>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</si>
  <si>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</si>
  <si>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</si>
  <si>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</si>
  <si>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</si>
  <si>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</si>
  <si>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</si>
  <si>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</si>
  <si>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</si>
  <si>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</si>
  <si>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</si>
  <si>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</si>
  <si>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</si>
  <si>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</si>
  <si>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</si>
  <si>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</si>
  <si>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</si>
  <si>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</si>
  <si>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</si>
  <si>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</si>
  <si>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</si>
  <si>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</si>
  <si>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</si>
  <si>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</si>
  <si>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</si>
  <si>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</si>
  <si>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</si>
  <si>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</si>
  <si>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</si>
  <si>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</si>
  <si>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</si>
  <si>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</si>
  <si>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</si>
  <si>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</si>
  <si>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</si>
  <si>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</si>
  <si>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</si>
  <si>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</si>
  <si>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</si>
  <si>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</si>
  <si>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</si>
  <si>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</si>
  <si>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</si>
  <si>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</si>
  <si>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</si>
  <si>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</si>
  <si>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</si>
  <si>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</si>
  <si>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</si>
  <si>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</si>
  <si>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</si>
  <si>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</si>
  <si>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</si>
  <si>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</si>
  <si>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</si>
  <si>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</si>
  <si>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</si>
  <si>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</si>
  <si>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</si>
  <si>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</si>
  <si>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</si>
  <si>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</si>
  <si>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</si>
  <si>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</si>
  <si>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</si>
  <si>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</si>
  <si>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</si>
  <si>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</si>
  <si>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</si>
  <si>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</si>
  <si>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</si>
  <si>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</si>
  <si>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</si>
  <si>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</si>
  <si>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</si>
  <si>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</si>
  <si>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</si>
  <si>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</si>
  <si>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</si>
  <si>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</si>
  <si>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</si>
  <si>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</si>
  <si>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</si>
  <si>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</si>
  <si>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</si>
  <si>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</si>
  <si>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</si>
  <si>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</si>
  <si>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</si>
  <si>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</si>
  <si>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</si>
  <si>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</si>
  <si>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</si>
  <si>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</si>
  <si>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</si>
  <si>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</si>
  <si>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</si>
  <si>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</si>
  <si>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</si>
  <si>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</si>
  <si>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</si>
  <si>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</si>
  <si>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</si>
  <si>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</si>
  <si>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</si>
  <si>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</si>
  <si>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</si>
  <si>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</si>
  <si>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</si>
  <si>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</si>
  <si>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</si>
  <si>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</si>
  <si>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</si>
  <si>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</si>
  <si>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</si>
  <si>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</si>
  <si>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</si>
  <si>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</si>
  <si>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</si>
  <si>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</si>
  <si>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</si>
  <si>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</si>
  <si>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</si>
  <si>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</si>
  <si>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</si>
  <si>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</si>
  <si>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</si>
  <si>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</si>
  <si>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</si>
  <si>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</si>
  <si>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</si>
  <si>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</si>
  <si>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</si>
  <si>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</si>
  <si>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</si>
  <si>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</si>
  <si>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</si>
  <si>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</si>
  <si>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</si>
  <si>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</si>
  <si>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</si>
  <si>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</si>
  <si>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</si>
  <si>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</si>
  <si>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</si>
  <si>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</si>
  <si>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</si>
  <si>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</si>
  <si>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</si>
  <si>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</si>
  <si>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</si>
  <si>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</si>
  <si>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</si>
  <si>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</si>
  <si>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</si>
  <si>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</si>
  <si>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</si>
  <si>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</si>
  <si>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</si>
  <si>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</si>
  <si>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</si>
  <si>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</si>
  <si>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</si>
  <si>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</si>
  <si>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</si>
  <si>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</si>
  <si>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</si>
  <si>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</si>
  <si>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</si>
  <si>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</si>
  <si>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</si>
  <si>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</si>
  <si>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</si>
  <si>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</si>
  <si>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</si>
  <si>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</si>
  <si>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</si>
  <si>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</si>
  <si>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</si>
  <si>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</si>
  <si>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</si>
  <si>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</si>
  <si>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</si>
  <si>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</si>
  <si>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</si>
  <si>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</si>
  <si>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</si>
  <si>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</si>
  <si>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</si>
  <si>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</si>
  <si>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</si>
  <si>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</si>
  <si>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</si>
  <si>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</si>
  <si>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</si>
  <si>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</si>
  <si>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</si>
  <si>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</si>
  <si>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</si>
  <si>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</si>
  <si>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</si>
  <si>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</si>
  <si>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</si>
  <si>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</si>
  <si>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</si>
  <si>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</si>
  <si>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</si>
  <si>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</si>
  <si>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</si>
  <si>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</si>
  <si>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</si>
  <si>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</si>
  <si>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</si>
  <si>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</si>
  <si>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</si>
  <si>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</si>
  <si>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</si>
  <si>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</si>
  <si>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</si>
  <si>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</si>
  <si>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</si>
  <si>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</si>
  <si>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</si>
  <si>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</si>
  <si>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</si>
  <si>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</si>
  <si>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</si>
  <si>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</si>
  <si>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</si>
  <si>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</si>
  <si>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</si>
  <si>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</si>
  <si>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</si>
  <si>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</si>
  <si>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</si>
  <si>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</si>
  <si>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</si>
  <si>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</si>
  <si>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</si>
  <si>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</si>
  <si>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</si>
  <si>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</si>
  <si>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</si>
  <si>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</si>
  <si>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</si>
  <si>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</si>
  <si>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</si>
  <si>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</si>
  <si>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</si>
  <si>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</si>
  <si>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</si>
  <si>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</si>
  <si>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</si>
  <si>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</si>
  <si>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</si>
  <si>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</si>
  <si>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</si>
  <si>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</si>
  <si>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</si>
  <si>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</si>
  <si>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</si>
  <si>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</si>
  <si>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</si>
  <si>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</si>
  <si>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</si>
  <si>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</si>
  <si>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</si>
  <si>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</si>
  <si>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</si>
  <si>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</si>
  <si>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</si>
  <si>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</si>
  <si>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</si>
  <si>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</si>
  <si>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</si>
  <si>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</si>
  <si>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</si>
  <si>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</si>
  <si>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</si>
  <si>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</si>
  <si>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</si>
  <si>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</si>
  <si>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</si>
  <si>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</si>
  <si>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</si>
  <si>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</si>
  <si>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</si>
  <si>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</si>
  <si>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</si>
  <si>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</si>
  <si>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</si>
  <si>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</si>
  <si>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</si>
  <si>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</si>
  <si>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</si>
  <si>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</si>
  <si>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</si>
  <si>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</si>
  <si>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</si>
  <si>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</si>
  <si>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</si>
  <si>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</si>
  <si>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</si>
  <si>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</si>
  <si>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</si>
  <si>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</si>
  <si>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</si>
  <si>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</si>
  <si>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</si>
  <si>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</si>
  <si>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</si>
  <si>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</si>
  <si>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</si>
  <si>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</si>
  <si>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</si>
  <si>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</si>
  <si>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</si>
  <si>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</si>
  <si>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</si>
  <si>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</si>
  <si>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</si>
  <si>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</si>
  <si>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</si>
  <si>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</si>
  <si>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</si>
  <si>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</si>
  <si>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</si>
  <si>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</si>
  <si>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</si>
  <si>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</si>
  <si>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</si>
  <si>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</si>
  <si>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</si>
  <si>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</si>
  <si>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</si>
  <si>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</si>
  <si>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</si>
  <si>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</si>
  <si>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</si>
  <si>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</si>
  <si>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</si>
  <si>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</si>
  <si>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</si>
  <si>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</si>
  <si>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</si>
  <si>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</si>
  <si>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</si>
  <si>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</si>
  <si>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</si>
  <si>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</si>
  <si>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</si>
  <si>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</si>
  <si>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</si>
  <si>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</si>
  <si>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</si>
  <si>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</si>
  <si>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</si>
  <si>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</si>
  <si>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</si>
  <si>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</si>
  <si>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</si>
  <si>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</si>
  <si>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</si>
  <si>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</si>
  <si>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</si>
  <si>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</si>
  <si>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</si>
  <si>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</si>
  <si>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</si>
  <si>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</si>
  <si>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</si>
  <si>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</si>
  <si>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</si>
  <si>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</si>
  <si>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</si>
  <si>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</si>
  <si>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</si>
  <si>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</si>
  <si>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</si>
  <si>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</si>
  <si>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</si>
  <si>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</si>
  <si>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</si>
  <si>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</si>
  <si>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</si>
  <si>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</si>
  <si>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</si>
  <si>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</si>
  <si>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</si>
  <si>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</si>
  <si>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</si>
  <si>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</si>
  <si>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</si>
  <si>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</si>
  <si>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</si>
  <si>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</si>
  <si>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</si>
  <si>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</si>
  <si>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</si>
  <si>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</si>
  <si>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</si>
  <si>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</si>
  <si>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</si>
  <si>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</si>
  <si>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</si>
  <si>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</si>
  <si>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</si>
  <si>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</si>
  <si>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</si>
  <si>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</si>
  <si>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</si>
  <si>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</si>
  <si>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</si>
  <si>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</si>
  <si>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</si>
  <si>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</si>
  <si>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</si>
  <si>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</si>
  <si>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</si>
  <si>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</si>
  <si>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</si>
  <si>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</si>
  <si>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</si>
  <si>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</si>
  <si>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</si>
  <si>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</si>
  <si>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</si>
  <si>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</si>
  <si>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</si>
  <si>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</si>
  <si>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</si>
  <si>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</si>
  <si>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</si>
  <si>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</si>
  <si>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</si>
  <si>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</si>
  <si>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</si>
  <si>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</si>
  <si>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</si>
  <si>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</si>
  <si>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</si>
  <si>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</si>
  <si>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</si>
  <si>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</si>
  <si>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</si>
  <si>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</si>
  <si>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</si>
  <si>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</si>
  <si>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</si>
  <si>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</si>
  <si>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</si>
  <si>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</si>
  <si>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</si>
  <si>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</si>
  <si>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</si>
  <si>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</si>
  <si>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</si>
  <si>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</si>
  <si>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</si>
  <si>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</si>
  <si>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</si>
  <si>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</si>
  <si>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</si>
  <si>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</si>
  <si>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</si>
  <si>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</si>
  <si>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</si>
  <si>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</si>
  <si>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</si>
  <si>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</si>
  <si>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</si>
  <si>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</si>
  <si>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</si>
  <si>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</si>
  <si>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</si>
  <si>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</si>
  <si>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</si>
  <si>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</si>
  <si>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</si>
  <si>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</si>
  <si>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</si>
  <si>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</si>
  <si>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</si>
  <si>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</si>
  <si>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</si>
  <si>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</si>
  <si>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</si>
  <si>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</si>
  <si>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</si>
  <si>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</si>
  <si>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</si>
  <si>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</si>
  <si>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</si>
  <si>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</si>
  <si>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</si>
  <si>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</si>
  <si>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</si>
  <si>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</si>
  <si>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</si>
  <si>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</si>
  <si>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</si>
  <si>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</si>
  <si>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</si>
  <si>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</si>
  <si>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</si>
  <si>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</si>
  <si>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</si>
  <si>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</si>
  <si>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</si>
  <si>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</si>
  <si>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</si>
  <si>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</si>
  <si>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</si>
  <si>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</si>
  <si>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</si>
  <si>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</si>
  <si>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</si>
  <si>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</si>
  <si>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</si>
  <si>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</si>
  <si>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</si>
  <si>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</si>
  <si>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</si>
  <si>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</si>
  <si>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</si>
  <si>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</si>
  <si>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</si>
  <si>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</si>
  <si>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</si>
  <si>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</si>
  <si>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</si>
  <si>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</si>
  <si>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</si>
  <si>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</si>
  <si>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</si>
  <si>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</si>
  <si>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</si>
  <si>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</si>
  <si>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</si>
  <si>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</si>
  <si>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</si>
  <si>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</si>
  <si>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</si>
  <si>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</si>
  <si>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</si>
  <si>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</si>
  <si>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</si>
  <si>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</si>
  <si>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</si>
  <si>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</si>
  <si>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</si>
  <si>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</si>
  <si>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</si>
  <si>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</si>
  <si>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</si>
  <si>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</si>
  <si>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</si>
  <si>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</si>
  <si>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</si>
  <si>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</si>
  <si>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</si>
  <si>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</si>
  <si>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</si>
  <si>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</si>
  <si>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</si>
  <si>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</si>
  <si>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</si>
  <si>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</si>
  <si>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</si>
  <si>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</si>
  <si>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</si>
  <si>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</si>
  <si>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</si>
  <si>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</si>
  <si>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</si>
  <si>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</si>
  <si>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</si>
  <si>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</si>
  <si>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</si>
  <si>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</si>
  <si>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</si>
  <si>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</si>
  <si>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</si>
  <si>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</si>
  <si>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</si>
  <si>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</si>
  <si>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</si>
  <si>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</si>
  <si>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</si>
  <si>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</si>
  <si>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</si>
  <si>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</si>
  <si>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</si>
  <si>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</si>
  <si>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</si>
  <si>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</si>
  <si>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</si>
  <si>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</si>
  <si>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</si>
  <si>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</si>
  <si>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</si>
  <si>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</si>
  <si>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</si>
  <si>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</si>
  <si>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</si>
  <si>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</si>
  <si>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</si>
  <si>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</si>
  <si>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</si>
  <si>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</si>
  <si>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</si>
  <si>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</si>
  <si>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</si>
  <si>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</si>
  <si>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</si>
  <si>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</si>
  <si>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</si>
  <si>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</si>
  <si>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</si>
  <si>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</si>
  <si>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</si>
  <si>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</si>
  <si>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</si>
  <si>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</si>
  <si>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</si>
  <si>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</si>
  <si>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</si>
  <si>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</si>
  <si>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</si>
  <si>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</si>
  <si>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</si>
  <si>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</si>
  <si>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</si>
  <si>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</si>
  <si>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</si>
  <si>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</si>
  <si>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</si>
  <si>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</si>
  <si>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</si>
  <si>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</si>
  <si>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</si>
  <si>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</si>
  <si>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</si>
  <si>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</si>
  <si>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</si>
  <si>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</si>
  <si>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</si>
  <si>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</si>
  <si>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</si>
  <si>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</si>
  <si>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</si>
  <si>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</si>
  <si>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</si>
  <si>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</si>
  <si>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</si>
  <si>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</si>
  <si>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</si>
  <si>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</si>
  <si>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</si>
  <si>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</si>
  <si>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</si>
  <si>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</si>
  <si>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</si>
  <si>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</si>
  <si>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</si>
  <si>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</si>
  <si>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</si>
  <si>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</si>
  <si>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</si>
  <si>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</si>
  <si>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</si>
  <si>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</si>
  <si>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</si>
  <si>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</si>
  <si>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</si>
  <si>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</si>
  <si>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</si>
  <si>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</si>
  <si>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</si>
  <si>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</si>
  <si>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</si>
  <si>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</si>
  <si>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</si>
  <si>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</si>
  <si>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</si>
  <si>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</si>
  <si>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</si>
  <si>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</si>
  <si>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</si>
  <si>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</si>
  <si>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</si>
  <si>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</si>
  <si>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</si>
  <si>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</si>
  <si>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</si>
  <si>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</si>
  <si>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</si>
  <si>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</si>
  <si>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</si>
  <si>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</si>
  <si>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</si>
  <si>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</si>
  <si>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</si>
  <si>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</si>
  <si>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</si>
  <si>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</si>
  <si>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</si>
  <si>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</si>
  <si>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</si>
  <si>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</si>
  <si>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</si>
  <si>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</si>
  <si>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</si>
  <si>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</si>
  <si>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</si>
  <si>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</si>
  <si>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</si>
  <si>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</si>
  <si>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</si>
  <si>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</si>
  <si>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</si>
  <si>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</si>
  <si>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</si>
  <si>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</si>
  <si>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</si>
  <si>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</si>
  <si>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</si>
  <si>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</si>
  <si>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</si>
  <si>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</si>
  <si>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</si>
  <si>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</si>
  <si>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</si>
  <si>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</si>
  <si>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</si>
  <si>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</si>
  <si>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</si>
  <si>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</si>
  <si>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</si>
  <si>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</si>
  <si>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</si>
  <si>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</si>
  <si>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</si>
  <si>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</si>
  <si>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</si>
  <si>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</si>
  <si>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</si>
  <si>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</si>
  <si>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</si>
  <si>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</si>
  <si>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</si>
  <si>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</si>
  <si>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</si>
  <si>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</si>
  <si>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</si>
  <si>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</si>
  <si>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</si>
  <si>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</si>
  <si>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</si>
  <si>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</si>
  <si>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</si>
  <si>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</si>
  <si>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</si>
  <si>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</si>
  <si>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</si>
  <si>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</si>
  <si>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</si>
  <si>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</si>
  <si>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</si>
  <si>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</si>
  <si>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</si>
  <si>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</si>
  <si>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</si>
  <si>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</si>
  <si>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</si>
  <si>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</si>
  <si>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</si>
  <si>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</si>
  <si>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</si>
  <si>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</si>
  <si>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</si>
  <si>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</si>
  <si>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</si>
  <si>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</si>
  <si>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</si>
  <si>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</si>
  <si>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</si>
  <si>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</si>
  <si>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</si>
  <si>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</si>
  <si>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</si>
  <si>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</si>
  <si>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</si>
  <si>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</si>
  <si>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</si>
  <si>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</si>
  <si>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</si>
  <si>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</si>
  <si>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</si>
  <si>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</si>
  <si>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</si>
  <si>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</si>
  <si>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</si>
  <si>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</si>
  <si>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</si>
  <si>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</si>
  <si>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</si>
  <si>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</si>
  <si>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</si>
  <si>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</si>
  <si>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</si>
  <si>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</si>
  <si>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</si>
  <si>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</si>
  <si>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</si>
  <si>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</si>
  <si>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</si>
  <si>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</si>
  <si>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</si>
  <si>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</si>
  <si>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</si>
  <si>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</si>
  <si>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</si>
  <si>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</si>
  <si>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</si>
  <si>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</si>
  <si>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</si>
  <si>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</si>
  <si>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</si>
  <si>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</si>
  <si>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</si>
  <si>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</si>
  <si>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</si>
  <si>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</si>
  <si>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</si>
  <si>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</si>
  <si>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</si>
  <si>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</si>
  <si>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</si>
  <si>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</si>
  <si>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</si>
  <si>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</si>
  <si>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</si>
  <si>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</si>
  <si>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</si>
  <si>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</si>
  <si>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</si>
  <si>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</si>
  <si>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</si>
  <si>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</si>
  <si>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</si>
  <si>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</si>
  <si>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</si>
  <si>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</si>
  <si>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</si>
  <si>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</si>
  <si>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</si>
  <si>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</si>
  <si>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</si>
  <si>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</si>
  <si>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</si>
  <si>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</si>
  <si>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</si>
  <si>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</si>
  <si>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</si>
  <si>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</si>
  <si>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</si>
  <si>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</si>
  <si>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</si>
  <si>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</si>
  <si>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</si>
  <si>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</si>
  <si>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</si>
  <si>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</si>
  <si>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</si>
  <si>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</si>
  <si>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</si>
  <si>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</si>
  <si>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</si>
  <si>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</si>
  <si>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</si>
  <si>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</si>
  <si>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</si>
  <si>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</si>
  <si>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</si>
  <si>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</si>
  <si>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</si>
  <si>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</si>
  <si>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</si>
  <si>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</si>
  <si>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</si>
  <si>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</si>
  <si>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</si>
  <si>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</si>
  <si>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</si>
  <si>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</si>
  <si>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</si>
  <si>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</si>
  <si>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</si>
  <si>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</si>
  <si>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</si>
  <si>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</si>
  <si>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</si>
  <si>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</si>
  <si>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</si>
  <si>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</si>
  <si>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</si>
  <si>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</si>
  <si>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</si>
  <si>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</si>
  <si>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</si>
  <si>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</si>
  <si>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</si>
  <si>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</si>
  <si>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</si>
  <si>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</si>
  <si>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</si>
  <si>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</si>
  <si>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</si>
  <si>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</si>
  <si>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</si>
  <si>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</si>
  <si>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</si>
  <si>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</si>
  <si>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</si>
  <si>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</si>
  <si>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</si>
  <si>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</si>
  <si>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</si>
  <si>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</si>
  <si>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</si>
  <si>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</si>
  <si>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</si>
  <si>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</si>
  <si>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</si>
  <si>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Оргтехника АД</t>
  </si>
  <si>
    <t>118001673</t>
  </si>
  <si>
    <t>Върбан Георгиев Върбанов</t>
  </si>
  <si>
    <t>Изпълнителен директор</t>
  </si>
  <si>
    <t>гр.Силистра, 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</si>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</sst>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F9" sqref="F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43549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Л.Драгнева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43549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3050</v>
      </c>
      <c r="D6" s="674">
        <f aca="true" t="shared" si="0" ref="D6:D15">C6-E6</f>
        <v>0</v>
      </c>
      <c r="E6" s="673">
        <f>'1-Баланс'!G95</f>
        <v>3050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2077</v>
      </c>
      <c r="D7" s="674">
        <f t="shared" si="0"/>
        <v>1779</v>
      </c>
      <c r="E7" s="673">
        <f>'1-Баланс'!G18</f>
        <v>298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-173</v>
      </c>
      <c r="D8" s="674">
        <f t="shared" si="0"/>
        <v>0</v>
      </c>
      <c r="E8" s="673">
        <f>ABS('2-Отчет за доходите'!C44)-ABS('2-Отчет за доходите'!G44)</f>
        <v>-173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42</v>
      </c>
      <c r="D9" s="674">
        <f t="shared" si="0"/>
        <v>0</v>
      </c>
      <c r="E9" s="673">
        <f>'3-Отчет за паричния поток'!C45</f>
        <v>42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89</v>
      </c>
      <c r="D10" s="674">
        <f t="shared" si="0"/>
        <v>0</v>
      </c>
      <c r="E10" s="673">
        <f>'3-Отчет за паричния поток'!C46</f>
        <v>89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2077</v>
      </c>
      <c r="D11" s="674">
        <f t="shared" si="0"/>
        <v>0</v>
      </c>
      <c r="E11" s="673">
        <f>'4-Отчет за собствения капитал'!L34</f>
        <v>2077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-0.05591467356173239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-0.08329321136254213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-0.1778006166495375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-0.05672131147540983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0.9422903516681695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2.140607424071991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0.5106861642294713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0.10011248593925759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0.10011248593925759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1.281159420289855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1.0144262295081967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0.03887089310504396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0.4684641309581127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0.31901639344262295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0.0038517091959557053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0.0328548644338118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9.446601941747574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621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173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148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28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970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174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1147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877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283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282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1442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282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49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365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84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89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1903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3050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212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1740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1412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1952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-173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-173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2077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84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84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665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432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100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119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74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889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889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3050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1550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341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95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821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149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141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120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3245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55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3327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3327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-19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-19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3308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2437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174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483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3094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41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41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3135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192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3135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192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173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173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3198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-2214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-1017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-9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-44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-159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336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177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40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-100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-18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-86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47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42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89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89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214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214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212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212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1394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1394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-22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1412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1412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-173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-173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-173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2274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2274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-173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-24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2077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2077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1693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1678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153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174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129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4454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89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89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4543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43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155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198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5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5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203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6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9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61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76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76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621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1772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153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174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129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4576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94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94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4670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621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1772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153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174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129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4576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94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94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4670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1507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1602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123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172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129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3533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89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89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3622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56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33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93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95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9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11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20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20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1554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1624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125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174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129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3606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91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91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3697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1554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1624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125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174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129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3606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91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91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3697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621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173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148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28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970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973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174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282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49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365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539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174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282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49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29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365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539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84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234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665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432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100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119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74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739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973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150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150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84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234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665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432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100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119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74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739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973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E68" sqref="E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621</v>
      </c>
      <c r="D12" s="196">
        <v>627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173</v>
      </c>
      <c r="D13" s="196">
        <v>186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148</v>
      </c>
      <c r="D14" s="196">
        <v>77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28</v>
      </c>
      <c r="D15" s="196">
        <v>30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970</v>
      </c>
      <c r="D20" s="598">
        <f>SUM(D12:D19)</f>
        <v>922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212</v>
      </c>
      <c r="H21" s="196">
        <v>214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1740</v>
      </c>
      <c r="H22" s="614">
        <f>SUM(H23:H25)</f>
        <v>1722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1412</v>
      </c>
      <c r="H25" s="196">
        <v>1394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1952</v>
      </c>
      <c r="H26" s="598">
        <f>H20+H21+H22</f>
        <v>1936</v>
      </c>
      <c r="M26" s="98"/>
    </row>
    <row r="27" spans="1:8" ht="15.75">
      <c r="A27" s="89" t="s">
        <v>79</v>
      </c>
      <c r="B27" s="91" t="s">
        <v>80</v>
      </c>
      <c r="C27" s="197">
        <v>3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-173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-173</v>
      </c>
      <c r="H34" s="598">
        <f>H28+H32+H33</f>
        <v>40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2077</v>
      </c>
      <c r="H37" s="600">
        <f>H26+H18+H34</f>
        <v>2274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84</v>
      </c>
      <c r="H52" s="196">
        <v>68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174</v>
      </c>
      <c r="D55" s="479">
        <v>165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1147</v>
      </c>
      <c r="D56" s="602">
        <f>D20+D21+D22+D28+D33+D46+D52+D54+D55</f>
        <v>1087</v>
      </c>
      <c r="E56" s="100" t="s">
        <v>850</v>
      </c>
      <c r="F56" s="99" t="s">
        <v>172</v>
      </c>
      <c r="G56" s="599">
        <f>G50+G52+G53+G54+G55</f>
        <v>84</v>
      </c>
      <c r="H56" s="600">
        <f>H50+H52+H53+H54+H55</f>
        <v>68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877</v>
      </c>
      <c r="D59" s="196">
        <v>835</v>
      </c>
      <c r="E59" s="201" t="s">
        <v>180</v>
      </c>
      <c r="F59" s="486" t="s">
        <v>181</v>
      </c>
      <c r="G59" s="197">
        <v>150</v>
      </c>
      <c r="H59" s="196">
        <v>170</v>
      </c>
    </row>
    <row r="60" spans="1:13" ht="15.75">
      <c r="A60" s="89" t="s">
        <v>178</v>
      </c>
      <c r="B60" s="91" t="s">
        <v>179</v>
      </c>
      <c r="C60" s="197">
        <v>283</v>
      </c>
      <c r="D60" s="196">
        <v>555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665</v>
      </c>
      <c r="H61" s="596">
        <f>SUM(H62:H68)</f>
        <v>553</v>
      </c>
    </row>
    <row r="62" spans="1:13" ht="15.75">
      <c r="A62" s="89" t="s">
        <v>186</v>
      </c>
      <c r="B62" s="94" t="s">
        <v>187</v>
      </c>
      <c r="C62" s="197">
        <v>282</v>
      </c>
      <c r="D62" s="196">
        <v>139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432</v>
      </c>
      <c r="H64" s="196">
        <v>322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1442</v>
      </c>
      <c r="D65" s="598">
        <f>SUM(D59:D64)</f>
        <v>1529</v>
      </c>
      <c r="E65" s="89" t="s">
        <v>201</v>
      </c>
      <c r="F65" s="93" t="s">
        <v>202</v>
      </c>
      <c r="G65" s="197">
        <v>100</v>
      </c>
      <c r="H65" s="196">
        <v>91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119</v>
      </c>
      <c r="H66" s="196">
        <v>111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282</v>
      </c>
      <c r="D69" s="196">
        <v>365</v>
      </c>
      <c r="E69" s="201" t="s">
        <v>79</v>
      </c>
      <c r="F69" s="93" t="s">
        <v>216</v>
      </c>
      <c r="G69" s="197">
        <v>74</v>
      </c>
      <c r="H69" s="196">
        <v>57</v>
      </c>
    </row>
    <row r="70" spans="1:8" ht="15.75">
      <c r="A70" s="89" t="s">
        <v>214</v>
      </c>
      <c r="B70" s="91" t="s">
        <v>215</v>
      </c>
      <c r="C70" s="197">
        <v>49</v>
      </c>
      <c r="D70" s="196">
        <v>48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889</v>
      </c>
      <c r="H71" s="598">
        <f>H59+H60+H61+H69+H70</f>
        <v>780</v>
      </c>
    </row>
    <row r="72" spans="1:8" ht="15.75">
      <c r="A72" s="89" t="s">
        <v>221</v>
      </c>
      <c r="B72" s="91" t="s">
        <v>222</v>
      </c>
      <c r="C72" s="197">
        <v>29</v>
      </c>
      <c r="D72" s="196">
        <v>29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19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365</v>
      </c>
      <c r="D76" s="598">
        <f>SUM(D68:D75)</f>
        <v>461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889</v>
      </c>
      <c r="H79" s="600">
        <f>H71+H73+H75+H77</f>
        <v>780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84</v>
      </c>
      <c r="D89" s="196">
        <v>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89</v>
      </c>
      <c r="D92" s="598">
        <f>SUM(D88:D91)</f>
        <v>42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1903</v>
      </c>
      <c r="D94" s="602">
        <f>D65+D76+D85+D92+D93</f>
        <v>2035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3050</v>
      </c>
      <c r="D95" s="604">
        <f>D94+D56</f>
        <v>3122</v>
      </c>
      <c r="E95" s="229" t="s">
        <v>942</v>
      </c>
      <c r="F95" s="489" t="s">
        <v>268</v>
      </c>
      <c r="G95" s="603">
        <f>G37+G40+G56+G79</f>
        <v>3050</v>
      </c>
      <c r="H95" s="604">
        <f>H37+H40+H56+H79</f>
        <v>3122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43549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Л.Драгнева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A47" sqref="A47:E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1550</v>
      </c>
      <c r="D12" s="317">
        <v>2162</v>
      </c>
      <c r="E12" s="194" t="s">
        <v>277</v>
      </c>
      <c r="F12" s="240" t="s">
        <v>278</v>
      </c>
      <c r="G12" s="316">
        <v>2437</v>
      </c>
      <c r="H12" s="317">
        <v>3294</v>
      </c>
    </row>
    <row r="13" spans="1:8" ht="15.75">
      <c r="A13" s="194" t="s">
        <v>279</v>
      </c>
      <c r="B13" s="190" t="s">
        <v>280</v>
      </c>
      <c r="C13" s="316">
        <v>341</v>
      </c>
      <c r="D13" s="317">
        <v>484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95</v>
      </c>
      <c r="D14" s="317">
        <v>94</v>
      </c>
      <c r="E14" s="245" t="s">
        <v>285</v>
      </c>
      <c r="F14" s="240" t="s">
        <v>286</v>
      </c>
      <c r="G14" s="316">
        <v>174</v>
      </c>
      <c r="H14" s="317">
        <v>217</v>
      </c>
    </row>
    <row r="15" spans="1:8" ht="15.75">
      <c r="A15" s="194" t="s">
        <v>287</v>
      </c>
      <c r="B15" s="190" t="s">
        <v>288</v>
      </c>
      <c r="C15" s="316">
        <v>821</v>
      </c>
      <c r="D15" s="317">
        <v>799</v>
      </c>
      <c r="E15" s="245" t="s">
        <v>79</v>
      </c>
      <c r="F15" s="240" t="s">
        <v>289</v>
      </c>
      <c r="G15" s="316">
        <v>483</v>
      </c>
      <c r="H15" s="317">
        <v>188</v>
      </c>
    </row>
    <row r="16" spans="1:8" ht="15.75">
      <c r="A16" s="194" t="s">
        <v>290</v>
      </c>
      <c r="B16" s="190" t="s">
        <v>291</v>
      </c>
      <c r="C16" s="316">
        <v>149</v>
      </c>
      <c r="D16" s="317">
        <v>140</v>
      </c>
      <c r="E16" s="236" t="s">
        <v>52</v>
      </c>
      <c r="F16" s="264" t="s">
        <v>292</v>
      </c>
      <c r="G16" s="628">
        <f>SUM(G12:G15)</f>
        <v>3094</v>
      </c>
      <c r="H16" s="629">
        <f>SUM(H12:H15)</f>
        <v>3699</v>
      </c>
    </row>
    <row r="17" spans="1:8" ht="31.5">
      <c r="A17" s="194" t="s">
        <v>293</v>
      </c>
      <c r="B17" s="190" t="s">
        <v>294</v>
      </c>
      <c r="C17" s="316">
        <v>141</v>
      </c>
      <c r="D17" s="317">
        <v>49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120</v>
      </c>
      <c r="D18" s="317">
        <v>-180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28</v>
      </c>
      <c r="D19" s="317">
        <v>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3245</v>
      </c>
      <c r="D22" s="629">
        <f>SUM(D12:D18)+D19</f>
        <v>3608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</v>
      </c>
      <c r="D25" s="317">
        <v>8</v>
      </c>
      <c r="E25" s="194" t="s">
        <v>318</v>
      </c>
      <c r="F25" s="237" t="s">
        <v>319</v>
      </c>
      <c r="G25" s="316">
        <v>41</v>
      </c>
      <c r="H25" s="317">
        <v>28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55</v>
      </c>
      <c r="D27" s="317">
        <v>44</v>
      </c>
      <c r="E27" s="236" t="s">
        <v>104</v>
      </c>
      <c r="F27" s="238" t="s">
        <v>326</v>
      </c>
      <c r="G27" s="628">
        <f>SUM(G22:G26)</f>
        <v>41</v>
      </c>
      <c r="H27" s="629">
        <f>SUM(H22:H26)</f>
        <v>28</v>
      </c>
    </row>
    <row r="28" spans="1:8" ht="15.75">
      <c r="A28" s="194" t="s">
        <v>79</v>
      </c>
      <c r="B28" s="237" t="s">
        <v>327</v>
      </c>
      <c r="C28" s="316">
        <v>19</v>
      </c>
      <c r="D28" s="317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</v>
      </c>
      <c r="D29" s="629">
        <f>SUM(D25:D28)</f>
        <v>72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3327</v>
      </c>
      <c r="D31" s="635">
        <f>D29+D22</f>
        <v>3680</v>
      </c>
      <c r="E31" s="251" t="s">
        <v>824</v>
      </c>
      <c r="F31" s="266" t="s">
        <v>331</v>
      </c>
      <c r="G31" s="253">
        <f>G16+G18+G27</f>
        <v>3135</v>
      </c>
      <c r="H31" s="254">
        <f>H16+H18+H27</f>
        <v>3727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47</v>
      </c>
      <c r="E33" s="233" t="s">
        <v>334</v>
      </c>
      <c r="F33" s="238" t="s">
        <v>335</v>
      </c>
      <c r="G33" s="628">
        <f>IF((C31-G31)&gt;0,C31-G31,0)</f>
        <v>192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3327</v>
      </c>
      <c r="D36" s="637">
        <f>D31-D34+D35</f>
        <v>3680</v>
      </c>
      <c r="E36" s="262" t="s">
        <v>346</v>
      </c>
      <c r="F36" s="256" t="s">
        <v>347</v>
      </c>
      <c r="G36" s="267">
        <f>G35-G34+G31</f>
        <v>3135</v>
      </c>
      <c r="H36" s="268">
        <f>H35-H34+H31</f>
        <v>3727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47</v>
      </c>
      <c r="E37" s="261" t="s">
        <v>350</v>
      </c>
      <c r="F37" s="266" t="s">
        <v>351</v>
      </c>
      <c r="G37" s="253">
        <f>IF((C36-G36)&gt;0,C36-G36,0)</f>
        <v>192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-19</v>
      </c>
      <c r="D38" s="629">
        <f>D39+D40+D41</f>
        <v>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-19</v>
      </c>
      <c r="D39" s="317">
        <v>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40</v>
      </c>
      <c r="E42" s="247" t="s">
        <v>362</v>
      </c>
      <c r="F42" s="195" t="s">
        <v>363</v>
      </c>
      <c r="G42" s="241">
        <f>IF(G37&gt;0,IF(C38+G37&lt;0,0,C38+G37),IF(C37-C38&lt;0,C38-C37,0))</f>
        <v>173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40</v>
      </c>
      <c r="E44" s="262" t="s">
        <v>369</v>
      </c>
      <c r="F44" s="269" t="s">
        <v>370</v>
      </c>
      <c r="G44" s="267">
        <f>IF(C42=0,IF(G42-G43&gt;0,G42-G43+C43,0),IF(C42-C43&lt;0,C43-C42+G43,0))</f>
        <v>173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3308</v>
      </c>
      <c r="D45" s="631">
        <f>D36+D38+D42</f>
        <v>3727</v>
      </c>
      <c r="E45" s="270" t="s">
        <v>373</v>
      </c>
      <c r="F45" s="272" t="s">
        <v>374</v>
      </c>
      <c r="G45" s="630">
        <f>G42+G36</f>
        <v>3308</v>
      </c>
      <c r="H45" s="631">
        <f>H42+H36</f>
        <v>3727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43549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Л.Драгнева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F46" sqref="F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3198</v>
      </c>
      <c r="D11" s="196">
        <v>3690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-2214</v>
      </c>
      <c r="D12" s="196">
        <v>-3044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-1017</v>
      </c>
      <c r="D14" s="196">
        <v>-977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-9</v>
      </c>
      <c r="D19" s="196">
        <v>-18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-44</v>
      </c>
      <c r="D21" s="659">
        <f>SUM(D11:D20)</f>
        <v>-340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-159</v>
      </c>
      <c r="D23" s="196">
        <v>-16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336</v>
      </c>
      <c r="D24" s="196">
        <v>72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177</v>
      </c>
      <c r="D33" s="659">
        <f>SUM(D23:D32)</f>
        <v>56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40</v>
      </c>
      <c r="D37" s="196">
        <v>200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-100</v>
      </c>
      <c r="D38" s="196">
        <v>-140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-8</v>
      </c>
      <c r="D40" s="196">
        <v>-8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-18</v>
      </c>
      <c r="D42" s="196">
        <v>-20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-86</v>
      </c>
      <c r="D43" s="661">
        <f>SUM(D35:D42)</f>
        <v>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47</v>
      </c>
      <c r="D44" s="307">
        <f>D43+D33+D21</f>
        <v>-252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</v>
      </c>
      <c r="D45" s="309">
        <v>294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89</v>
      </c>
      <c r="D46" s="311">
        <f>D45+D44</f>
        <v>42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89</v>
      </c>
      <c r="D47" s="298">
        <v>42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43549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Л.Драгнева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G33" sqref="G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1"/>
      <c r="B9" s="714"/>
      <c r="C9" s="709"/>
      <c r="D9" s="716" t="s">
        <v>826</v>
      </c>
      <c r="E9" s="716" t="s">
        <v>456</v>
      </c>
      <c r="F9" s="535" t="s">
        <v>457</v>
      </c>
      <c r="G9" s="535"/>
      <c r="H9" s="535"/>
      <c r="I9" s="706" t="s">
        <v>458</v>
      </c>
      <c r="J9" s="706" t="s">
        <v>459</v>
      </c>
      <c r="K9" s="709"/>
      <c r="L9" s="709"/>
      <c r="M9" s="536" t="s">
        <v>825</v>
      </c>
      <c r="N9" s="532"/>
    </row>
    <row r="10" spans="1:14" s="533" customFormat="1" ht="31.5">
      <c r="A10" s="712"/>
      <c r="B10" s="715"/>
      <c r="C10" s="707"/>
      <c r="D10" s="716"/>
      <c r="E10" s="716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214</v>
      </c>
      <c r="F13" s="584">
        <f>'1-Баланс'!H23</f>
        <v>328</v>
      </c>
      <c r="G13" s="584">
        <f>'1-Баланс'!H24</f>
        <v>0</v>
      </c>
      <c r="H13" s="585">
        <v>1394</v>
      </c>
      <c r="I13" s="584">
        <f>'1-Баланс'!H29+'1-Баланс'!H32</f>
        <v>40</v>
      </c>
      <c r="J13" s="584">
        <f>'1-Баланс'!H30+'1-Баланс'!H33</f>
        <v>0</v>
      </c>
      <c r="K13" s="585"/>
      <c r="L13" s="584">
        <f>SUM(C13:K13)</f>
        <v>2274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214</v>
      </c>
      <c r="F17" s="653">
        <f t="shared" si="2"/>
        <v>328</v>
      </c>
      <c r="G17" s="653">
        <f t="shared" si="2"/>
        <v>0</v>
      </c>
      <c r="H17" s="653">
        <f t="shared" si="2"/>
        <v>1394</v>
      </c>
      <c r="I17" s="653">
        <f t="shared" si="2"/>
        <v>40</v>
      </c>
      <c r="J17" s="653">
        <f t="shared" si="2"/>
        <v>0</v>
      </c>
      <c r="K17" s="653">
        <f t="shared" si="2"/>
        <v>0</v>
      </c>
      <c r="L17" s="584">
        <f t="shared" si="1"/>
        <v>2274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-173</v>
      </c>
      <c r="K18" s="585"/>
      <c r="L18" s="584">
        <f t="shared" si="1"/>
        <v>-173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40</v>
      </c>
      <c r="I19" s="168">
        <f t="shared" si="3"/>
        <v>-40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40</v>
      </c>
      <c r="I21" s="316">
        <v>-40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</v>
      </c>
      <c r="F30" s="316"/>
      <c r="G30" s="316"/>
      <c r="H30" s="316">
        <v>-22</v>
      </c>
      <c r="I30" s="316"/>
      <c r="J30" s="316"/>
      <c r="K30" s="316"/>
      <c r="L30" s="584">
        <f t="shared" si="1"/>
        <v>-24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212</v>
      </c>
      <c r="F31" s="653">
        <f t="shared" si="6"/>
        <v>328</v>
      </c>
      <c r="G31" s="653">
        <f t="shared" si="6"/>
        <v>0</v>
      </c>
      <c r="H31" s="653">
        <f t="shared" si="6"/>
        <v>1412</v>
      </c>
      <c r="I31" s="653">
        <f t="shared" si="6"/>
        <v>0</v>
      </c>
      <c r="J31" s="653">
        <f t="shared" si="6"/>
        <v>-173</v>
      </c>
      <c r="K31" s="653">
        <f t="shared" si="6"/>
        <v>0</v>
      </c>
      <c r="L31" s="584">
        <f t="shared" si="1"/>
        <v>2077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212</v>
      </c>
      <c r="F34" s="587">
        <f t="shared" si="7"/>
        <v>328</v>
      </c>
      <c r="G34" s="587">
        <f t="shared" si="7"/>
        <v>0</v>
      </c>
      <c r="H34" s="587">
        <f t="shared" si="7"/>
        <v>1412</v>
      </c>
      <c r="I34" s="587">
        <f t="shared" si="7"/>
        <v>0</v>
      </c>
      <c r="J34" s="587">
        <f t="shared" si="7"/>
        <v>-173</v>
      </c>
      <c r="K34" s="587">
        <f t="shared" si="7"/>
        <v>0</v>
      </c>
      <c r="L34" s="651">
        <f t="shared" si="1"/>
        <v>2077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43549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Л.Драгнева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998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B46:E46"/>
    <mergeCell ref="B47:E47"/>
    <mergeCell ref="B48:E48"/>
    <mergeCell ref="I9:I10"/>
    <mergeCell ref="J9:J10"/>
    <mergeCell ref="K8:K10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63" sqref="B1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43549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Л.Драгнева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U22" sqref="U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>
        <v>6</v>
      </c>
      <c r="G11" s="329">
        <f>D11+E11-F11</f>
        <v>621</v>
      </c>
      <c r="H11" s="328"/>
      <c r="I11" s="328"/>
      <c r="J11" s="329">
        <f>G11+H11-I11</f>
        <v>621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1693</v>
      </c>
      <c r="E12" s="328">
        <v>43</v>
      </c>
      <c r="F12" s="328">
        <v>9</v>
      </c>
      <c r="G12" s="329">
        <f aca="true" t="shared" si="2" ref="G12:G41">D12+E12-F12</f>
        <v>1727</v>
      </c>
      <c r="H12" s="328"/>
      <c r="I12" s="328"/>
      <c r="J12" s="329">
        <f aca="true" t="shared" si="3" ref="J12:J41">G12+H12-I12</f>
        <v>1727</v>
      </c>
      <c r="K12" s="328">
        <v>1507</v>
      </c>
      <c r="L12" s="328">
        <v>56</v>
      </c>
      <c r="M12" s="328">
        <v>9</v>
      </c>
      <c r="N12" s="329">
        <f aca="true" t="shared" si="4" ref="N12:N41">K12+L12-M12</f>
        <v>1554</v>
      </c>
      <c r="O12" s="328"/>
      <c r="P12" s="328"/>
      <c r="Q12" s="329">
        <f t="shared" si="0"/>
        <v>1554</v>
      </c>
      <c r="R12" s="340">
        <f t="shared" si="1"/>
        <v>173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1678</v>
      </c>
      <c r="E13" s="328">
        <v>155</v>
      </c>
      <c r="F13" s="328">
        <v>61</v>
      </c>
      <c r="G13" s="329">
        <f t="shared" si="2"/>
        <v>1772</v>
      </c>
      <c r="H13" s="328"/>
      <c r="I13" s="328"/>
      <c r="J13" s="329">
        <f t="shared" si="3"/>
        <v>1772</v>
      </c>
      <c r="K13" s="328">
        <v>1602</v>
      </c>
      <c r="L13" s="328">
        <v>33</v>
      </c>
      <c r="M13" s="328">
        <v>11</v>
      </c>
      <c r="N13" s="329">
        <f t="shared" si="4"/>
        <v>1624</v>
      </c>
      <c r="O13" s="328"/>
      <c r="P13" s="328"/>
      <c r="Q13" s="329">
        <f t="shared" si="0"/>
        <v>1624</v>
      </c>
      <c r="R13" s="340">
        <f t="shared" si="1"/>
        <v>148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153</v>
      </c>
      <c r="E14" s="328"/>
      <c r="F14" s="328"/>
      <c r="G14" s="329">
        <f t="shared" si="2"/>
        <v>153</v>
      </c>
      <c r="H14" s="328"/>
      <c r="I14" s="328"/>
      <c r="J14" s="329">
        <f t="shared" si="3"/>
        <v>153</v>
      </c>
      <c r="K14" s="328">
        <v>123</v>
      </c>
      <c r="L14" s="328">
        <v>2</v>
      </c>
      <c r="M14" s="328"/>
      <c r="N14" s="329">
        <f t="shared" si="4"/>
        <v>125</v>
      </c>
      <c r="O14" s="328"/>
      <c r="P14" s="328"/>
      <c r="Q14" s="329">
        <f t="shared" si="0"/>
        <v>125</v>
      </c>
      <c r="R14" s="340">
        <f t="shared" si="1"/>
        <v>28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174</v>
      </c>
      <c r="E15" s="328"/>
      <c r="F15" s="328"/>
      <c r="G15" s="329">
        <f t="shared" si="2"/>
        <v>174</v>
      </c>
      <c r="H15" s="328"/>
      <c r="I15" s="328"/>
      <c r="J15" s="329">
        <f t="shared" si="3"/>
        <v>174</v>
      </c>
      <c r="K15" s="328">
        <v>172</v>
      </c>
      <c r="L15" s="328">
        <v>2</v>
      </c>
      <c r="M15" s="328"/>
      <c r="N15" s="329">
        <f t="shared" si="4"/>
        <v>174</v>
      </c>
      <c r="O15" s="328"/>
      <c r="P15" s="328"/>
      <c r="Q15" s="329">
        <f t="shared" si="0"/>
        <v>174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129</v>
      </c>
      <c r="E18" s="328"/>
      <c r="F18" s="328"/>
      <c r="G18" s="329">
        <f t="shared" si="2"/>
        <v>129</v>
      </c>
      <c r="H18" s="328"/>
      <c r="I18" s="328"/>
      <c r="J18" s="329">
        <f t="shared" si="3"/>
        <v>129</v>
      </c>
      <c r="K18" s="328">
        <v>129</v>
      </c>
      <c r="L18" s="328"/>
      <c r="M18" s="328"/>
      <c r="N18" s="329">
        <f t="shared" si="4"/>
        <v>129</v>
      </c>
      <c r="O18" s="328"/>
      <c r="P18" s="328"/>
      <c r="Q18" s="329">
        <f t="shared" si="0"/>
        <v>129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4454</v>
      </c>
      <c r="E19" s="330">
        <f>SUM(E11:E18)</f>
        <v>198</v>
      </c>
      <c r="F19" s="330">
        <f>SUM(F11:F18)</f>
        <v>76</v>
      </c>
      <c r="G19" s="329">
        <f t="shared" si="2"/>
        <v>4576</v>
      </c>
      <c r="H19" s="330">
        <f>SUM(H11:H18)</f>
        <v>0</v>
      </c>
      <c r="I19" s="330">
        <f>SUM(I11:I18)</f>
        <v>0</v>
      </c>
      <c r="J19" s="329">
        <f t="shared" si="3"/>
        <v>4576</v>
      </c>
      <c r="K19" s="330">
        <f>SUM(K11:K18)</f>
        <v>3533</v>
      </c>
      <c r="L19" s="330">
        <f>SUM(L11:L18)</f>
        <v>93</v>
      </c>
      <c r="M19" s="330">
        <f>SUM(M11:M18)</f>
        <v>20</v>
      </c>
      <c r="N19" s="329">
        <f t="shared" si="4"/>
        <v>3606</v>
      </c>
      <c r="O19" s="330">
        <f>SUM(O11:O18)</f>
        <v>0</v>
      </c>
      <c r="P19" s="330">
        <f>SUM(P11:P18)</f>
        <v>0</v>
      </c>
      <c r="Q19" s="329">
        <f t="shared" si="0"/>
        <v>3606</v>
      </c>
      <c r="R19" s="340">
        <f t="shared" si="1"/>
        <v>970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89</v>
      </c>
      <c r="E26" s="328">
        <v>5</v>
      </c>
      <c r="F26" s="328"/>
      <c r="G26" s="329">
        <f t="shared" si="2"/>
        <v>94</v>
      </c>
      <c r="H26" s="328"/>
      <c r="I26" s="328"/>
      <c r="J26" s="329">
        <f t="shared" si="3"/>
        <v>94</v>
      </c>
      <c r="K26" s="328">
        <v>89</v>
      </c>
      <c r="L26" s="328">
        <v>2</v>
      </c>
      <c r="M26" s="328"/>
      <c r="N26" s="329">
        <f t="shared" si="4"/>
        <v>91</v>
      </c>
      <c r="O26" s="328"/>
      <c r="P26" s="328"/>
      <c r="Q26" s="329">
        <f t="shared" si="0"/>
        <v>91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89</v>
      </c>
      <c r="E27" s="332">
        <f aca="true" t="shared" si="5" ref="E27:P27">SUM(E23:E26)</f>
        <v>5</v>
      </c>
      <c r="F27" s="332">
        <f t="shared" si="5"/>
        <v>0</v>
      </c>
      <c r="G27" s="333">
        <f t="shared" si="2"/>
        <v>94</v>
      </c>
      <c r="H27" s="332">
        <f t="shared" si="5"/>
        <v>0</v>
      </c>
      <c r="I27" s="332">
        <f t="shared" si="5"/>
        <v>0</v>
      </c>
      <c r="J27" s="333">
        <f t="shared" si="3"/>
        <v>94</v>
      </c>
      <c r="K27" s="332">
        <f t="shared" si="5"/>
        <v>89</v>
      </c>
      <c r="L27" s="332">
        <f t="shared" si="5"/>
        <v>2</v>
      </c>
      <c r="M27" s="332">
        <f t="shared" si="5"/>
        <v>0</v>
      </c>
      <c r="N27" s="333">
        <f t="shared" si="4"/>
        <v>91</v>
      </c>
      <c r="O27" s="332">
        <f t="shared" si="5"/>
        <v>0</v>
      </c>
      <c r="P27" s="332">
        <f t="shared" si="5"/>
        <v>0</v>
      </c>
      <c r="Q27" s="333">
        <f t="shared" si="0"/>
        <v>91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4543</v>
      </c>
      <c r="E42" s="349">
        <f>E19+E20+E21+E27+E40+E41</f>
        <v>203</v>
      </c>
      <c r="F42" s="349">
        <f aca="true" t="shared" si="11" ref="F42:R42">F19+F20+F21+F27+F40+F41</f>
        <v>76</v>
      </c>
      <c r="G42" s="349">
        <f t="shared" si="11"/>
        <v>4670</v>
      </c>
      <c r="H42" s="349">
        <f t="shared" si="11"/>
        <v>0</v>
      </c>
      <c r="I42" s="349">
        <f t="shared" si="11"/>
        <v>0</v>
      </c>
      <c r="J42" s="349">
        <f t="shared" si="11"/>
        <v>4670</v>
      </c>
      <c r="K42" s="349">
        <f t="shared" si="11"/>
        <v>3622</v>
      </c>
      <c r="L42" s="349">
        <f t="shared" si="11"/>
        <v>95</v>
      </c>
      <c r="M42" s="349">
        <f t="shared" si="11"/>
        <v>20</v>
      </c>
      <c r="N42" s="349">
        <f t="shared" si="11"/>
        <v>3697</v>
      </c>
      <c r="O42" s="349">
        <f t="shared" si="11"/>
        <v>0</v>
      </c>
      <c r="P42" s="349">
        <f t="shared" si="11"/>
        <v>0</v>
      </c>
      <c r="Q42" s="349">
        <f t="shared" si="11"/>
        <v>3697</v>
      </c>
      <c r="R42" s="350">
        <f t="shared" si="11"/>
        <v>973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43549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Л.Драгнева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998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6">
      <selection activeCell="L86" sqref="L8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174</v>
      </c>
      <c r="D23" s="443">
        <v>174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282</v>
      </c>
      <c r="D30" s="368">
        <v>282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49</v>
      </c>
      <c r="D31" s="368">
        <v>49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>
        <v>29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365</v>
      </c>
      <c r="D45" s="438">
        <f>D26+D30+D31+D33+D32+D34+D35+D40</f>
        <v>365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539</v>
      </c>
      <c r="D46" s="444">
        <f>D45+D23+D21+D11</f>
        <v>539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150</v>
      </c>
      <c r="D58" s="138">
        <f>D59+D61</f>
        <v>150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150</v>
      </c>
      <c r="D59" s="197">
        <v>150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84</v>
      </c>
      <c r="D66" s="197">
        <v>84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234</v>
      </c>
      <c r="D68" s="435">
        <f>D54+D58+D63+D64+D65+D66</f>
        <v>234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665</v>
      </c>
      <c r="D87" s="134">
        <f>SUM(D88:D92)+D96</f>
        <v>665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432</v>
      </c>
      <c r="D89" s="197">
        <v>432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100</v>
      </c>
      <c r="D90" s="197">
        <v>100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119</v>
      </c>
      <c r="D91" s="197">
        <v>119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74</v>
      </c>
      <c r="D97" s="197">
        <v>74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739</v>
      </c>
      <c r="D98" s="433">
        <f>D87+D82+D77+D73+D97</f>
        <v>739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973</v>
      </c>
      <c r="D99" s="427">
        <f>D98+D70+D68</f>
        <v>973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43549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Л.Драгнева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6" right="0.2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43549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Л.Драгнева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998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2019-03-21T07:43:19Z</cp:lastPrinted>
  <dcterms:created xsi:type="dcterms:W3CDTF">2006-09-16T00:00:00Z</dcterms:created>
  <dcterms:modified xsi:type="dcterms:W3CDTF">2019-03-27T11:19:10Z</dcterms:modified>
  <cp:category/>
  <cp:version/>
  <cp:contentType/>
  <cp:contentStatus/>
</cp:coreProperties>
</file>