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<sst xmlns="http://schemas.openxmlformats.org/spreadsheetml/2006/main" count="1997" uniqueCount="694">
  <si>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</si>
  <si>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</si>
  <si>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</si>
  <si>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</si>
  <si>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</si>
  <si>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</si>
  <si>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</si>
  <si>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</si>
  <si>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</si>
  <si>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</si>
  <si>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</si>
  <si>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</si>
  <si>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</si>
  <si>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</si>
  <si>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</si>
  <si>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</si>
  <si>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</si>
  <si>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</si>
  <si>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</si>
  <si>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</si>
  <si>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</si>
  <si>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</si>
  <si>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</si>
  <si>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</si>
  <si>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</si>
  <si>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</si>
  <si>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</si>
  <si>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</si>
  <si>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</si>
  <si>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</si>
  <si>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</si>
  <si>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</si>
  <si>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</si>
  <si>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</si>
  <si>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</si>
  <si>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</si>
  <si>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</si>
  <si>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</si>
  <si>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</si>
  <si>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</si>
  <si>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</si>
  <si>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</si>
  <si>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</si>
  <si>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</si>
  <si>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</si>
  <si>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</si>
  <si>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</si>
  <si>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</si>
  <si>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</si>
  <si>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</si>
  <si>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</si>
  <si>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</si>
  <si>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</si>
  <si>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</si>
  <si>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</si>
  <si>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</si>
  <si>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</si>
  <si>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</si>
  <si>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</si>
  <si>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</si>
  <si>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</si>
  <si>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</si>
  <si>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</si>
  <si>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</si>
  <si>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</si>
  <si>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</si>
  <si>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</si>
  <si>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</si>
  <si>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</si>
  <si>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</si>
  <si>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</si>
  <si>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</si>
  <si>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</si>
  <si>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</si>
  <si>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</si>
  <si>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</si>
  <si>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</si>
  <si>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</si>
  <si>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</si>
  <si>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</si>
  <si>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</si>
  <si>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</si>
  <si>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</si>
  <si>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</si>
  <si>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</si>
  <si>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</si>
  <si>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</si>
  <si>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</si>
  <si>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</si>
  <si>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</si>
  <si>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</si>
  <si>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</si>
  <si>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</si>
  <si>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</si>
  <si>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</si>
  <si>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</si>
  <si>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</si>
  <si>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</si>
  <si>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</si>
  <si>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</si>
  <si>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</si>
  <si>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</si>
  <si>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</si>
  <si>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</si>
  <si>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</si>
  <si>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</si>
  <si>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</si>
  <si>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</si>
  <si>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</si>
  <si>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</si>
  <si>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</si>
  <si>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</si>
  <si>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</si>
  <si>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</si>
  <si>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</si>
  <si>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</si>
  <si>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</si>
  <si>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</si>
  <si>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</si>
  <si>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</si>
  <si>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</si>
  <si>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</si>
  <si>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</si>
  <si>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</si>
  <si>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</si>
  <si>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</si>
  <si>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</si>
  <si>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</si>
  <si>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</si>
  <si>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</si>
  <si>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</si>
  <si>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</si>
  <si>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</si>
  <si>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</si>
  <si>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</si>
  <si>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</si>
  <si>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</si>
  <si>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</si>
  <si>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</si>
  <si>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</si>
  <si>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</si>
  <si>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</si>
  <si>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</si>
  <si>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</si>
  <si>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</si>
  <si>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</si>
  <si>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</si>
  <si>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</si>
  <si>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</si>
  <si>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</si>
  <si>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</si>
  <si>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</si>
  <si>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</si>
  <si>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</si>
  <si>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</si>
  <si>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</si>
  <si>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</si>
  <si>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</si>
  <si>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</si>
  <si>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</si>
  <si>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</si>
  <si>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</si>
  <si>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</si>
  <si>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</si>
  <si>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</si>
  <si>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</si>
  <si>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</si>
  <si>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</si>
  <si>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</si>
  <si>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</si>
  <si>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</si>
  <si>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</si>
  <si>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</si>
  <si>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</si>
  <si>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</si>
  <si>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</si>
  <si>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</si>
  <si>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</si>
  <si>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</si>
  <si>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</si>
  <si>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</si>
  <si>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</si>
  <si>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</si>
  <si>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</si>
  <si>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</si>
  <si>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</si>
  <si>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</si>
  <si>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</si>
  <si>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</si>
  <si>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</si>
  <si>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</si>
  <si>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</si>
  <si>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</si>
  <si>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</si>
  <si>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</si>
  <si>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</si>
  <si>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</si>
  <si>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</si>
  <si>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</si>
  <si>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</si>
  <si>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</si>
  <si>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</si>
  <si>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</si>
  <si>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</si>
  <si>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</si>
  <si>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</si>
  <si>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</si>
  <si>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</si>
  <si>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</si>
  <si>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</si>
  <si>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</si>
  <si>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</si>
  <si>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</si>
  <si>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</si>
  <si>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</si>
  <si>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</si>
  <si>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</si>
  <si>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</si>
  <si>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</si>
  <si>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</si>
  <si>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</si>
  <si>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</si>
  <si>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</si>
  <si>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</si>
  <si>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</si>
  <si>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</si>
  <si>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</si>
  <si>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</si>
  <si>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</si>
  <si>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</si>
  <si>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</si>
  <si>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</si>
  <si>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</si>
  <si>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</si>
  <si>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</si>
  <si>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</si>
  <si>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</si>
  <si>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</si>
  <si>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</si>
  <si>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</si>
  <si>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</si>
  <si>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</si>
  <si>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</si>
  <si>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</si>
  <si>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</si>
  <si>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</si>
  <si>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</si>
  <si>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</si>
  <si>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</si>
  <si>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</si>
  <si>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</si>
  <si>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</si>
  <si>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</si>
  <si>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</si>
  <si>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</si>
  <si>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</si>
  <si>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</si>
  <si>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</si>
  <si>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</si>
  <si>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</si>
  <si>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</si>
  <si>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</si>
  <si>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</si>
  <si>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</si>
  <si>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</si>
  <si>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</si>
  <si>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</si>
  <si>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</si>
  <si>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</si>
  <si>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</si>
  <si>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</si>
  <si>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</si>
  <si>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</si>
  <si>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</si>
  <si>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</si>
  <si>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</si>
  <si>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</si>
  <si>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</si>
  <si>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</si>
  <si>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</si>
  <si>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</si>
  <si>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</si>
  <si>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</si>
  <si>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</si>
  <si>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</si>
  <si>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</si>
  <si>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</si>
  <si>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</si>
  <si>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</si>
  <si>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</si>
  <si>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</si>
  <si>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</si>
  <si>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</si>
  <si>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</si>
  <si>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</si>
  <si>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</si>
  <si>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</si>
  <si>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</si>
  <si>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</si>
  <si>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</si>
  <si>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</si>
  <si>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</si>
  <si>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</si>
  <si>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</si>
  <si>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</si>
  <si>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</si>
  <si>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</si>
  <si>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</si>
  <si>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</si>
  <si>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</si>
  <si>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</si>
  <si>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</si>
  <si>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</si>
  <si>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</si>
  <si>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</si>
  <si>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</si>
  <si>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</si>
  <si>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</si>
  <si>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</si>
  <si>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</si>
  <si>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</si>
  <si>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</si>
  <si>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</si>
  <si>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</si>
  <si>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</si>
  <si>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</si>
  <si>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</si>
  <si>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</si>
  <si>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</si>
  <si>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</si>
  <si>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</si>
  <si>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</si>
  <si>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</si>
  <si>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</si>
  <si>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</si>
  <si>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</si>
  <si>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</si>
  <si>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</si>
  <si>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</si>
  <si>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</si>
  <si>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</si>
  <si>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</si>
  <si>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</si>
  <si>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</si>
  <si>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</si>
  <si>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</si>
  <si>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</si>
  <si>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</si>
  <si>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</si>
  <si>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</si>
  <si>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</si>
  <si>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</si>
  <si>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</si>
  <si>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</si>
  <si>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</si>
  <si>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</si>
  <si>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</si>
  <si>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</si>
  <si>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</si>
  <si>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</si>
  <si>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</si>
  <si>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</si>
  <si>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</si>
  <si>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</si>
  <si>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</si>
  <si>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</si>
  <si>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</si>
  <si>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</si>
  <si>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</si>
  <si>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</si>
  <si>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</si>
  <si>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</si>
  <si>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</si>
  <si>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</si>
  <si>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</si>
  <si>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</si>
  <si>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</si>
  <si>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</si>
  <si>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</si>
  <si>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</si>
  <si>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</si>
  <si>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</si>
  <si>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</si>
  <si>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</si>
  <si>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</si>
  <si>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</si>
  <si>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</si>
  <si>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</si>
  <si>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</si>
  <si>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</si>
  <si>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</si>
  <si>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</si>
  <si>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</si>
  <si>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</si>
  <si>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</si>
  <si>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</si>
  <si>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</si>
  <si>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</si>
  <si>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</si>
  <si>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</si>
  <si>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</si>
  <si>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</si>
  <si>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</si>
  <si>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</si>
  <si>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</si>
  <si>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</si>
  <si>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</si>
  <si>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</si>
  <si>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</si>
  <si>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</si>
  <si>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</si>
  <si>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</si>
  <si>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</si>
  <si>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</si>
  <si>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</si>
  <si>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</si>
  <si>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</si>
  <si>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</si>
  <si>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</si>
  <si>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</si>
  <si>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</si>
  <si>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</si>
  <si>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</si>
  <si>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</si>
  <si>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</si>
  <si>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</si>
  <si>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</si>
  <si>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</si>
  <si>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</si>
  <si>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</si>
  <si>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</si>
  <si>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</si>
  <si>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</si>
  <si>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</si>
  <si>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</si>
  <si>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</si>
  <si>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</si>
  <si>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</si>
  <si>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</si>
  <si>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</si>
  <si>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</si>
  <si>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</si>
  <si>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</si>
  <si>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</si>
  <si>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</si>
  <si>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</si>
  <si>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</si>
  <si>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</si>
  <si>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</si>
  <si>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</si>
  <si>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</si>
  <si>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</si>
  <si>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</si>
  <si>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</si>
  <si>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</si>
  <si>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</si>
  <si>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</si>
  <si>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</si>
  <si>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</si>
  <si>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</si>
  <si>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</si>
  <si>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</si>
  <si>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</si>
  <si>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</si>
  <si>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</si>
  <si>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</si>
  <si>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</si>
  <si>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</si>
  <si>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</si>
  <si>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</si>
  <si>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</si>
  <si>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</si>
  <si>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</si>
  <si>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</si>
  <si>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</si>
  <si>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</si>
  <si>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</si>
  <si>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</si>
  <si>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</si>
  <si>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</si>
  <si>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</si>
  <si>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</si>
  <si>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</si>
  <si>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</si>
  <si>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</si>
  <si>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</si>
  <si>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</si>
  <si>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</si>
  <si>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</si>
  <si>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</si>
  <si>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</si>
  <si>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</si>
  <si>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</si>
  <si>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</si>
  <si>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</si>
  <si>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</si>
  <si>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</si>
  <si>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</si>
  <si>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</si>
  <si>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</si>
  <si>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</si>
  <si>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</si>
  <si>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</si>
  <si>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</si>
  <si>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</si>
  <si>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</si>
  <si>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</si>
  <si>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</si>
  <si>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</si>
  <si>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</si>
  <si>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</si>
  <si>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</si>
  <si>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</si>
  <si>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</si>
  <si>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</si>
  <si>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</si>
  <si>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</si>
  <si>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</si>
  <si>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</si>
  <si>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</si>
  <si>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</si>
  <si>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</si>
  <si>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</si>
  <si>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</si>
  <si>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</si>
  <si>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</si>
  <si>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</si>
  <si>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</si>
  <si>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</si>
  <si>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</si>
  <si>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</si>
  <si>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</si>
  <si>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</si>
  <si>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</si>
  <si>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</si>
  <si>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</si>
  <si>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</si>
  <si>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</si>
  <si>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</si>
  <si>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</si>
  <si>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</si>
  <si>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</si>
  <si>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</si>
  <si>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</si>
  <si>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</si>
  <si>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</si>
  <si>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</si>
  <si>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</si>
  <si>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</si>
  <si>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</si>
  <si>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</si>
  <si>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</si>
  <si>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</si>
  <si>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</si>
  <si>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</si>
  <si>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</si>
  <si>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</si>
  <si>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</si>
  <si>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</si>
  <si>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</si>
  <si>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</si>
  <si>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</si>
  <si>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</si>
  <si>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</si>
  <si>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</si>
  <si>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</si>
  <si>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</si>
  <si>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</si>
  <si>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</si>
  <si>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</si>
  <si>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</si>
  <si>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</si>
  <si>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</si>
  <si>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</si>
  <si>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</si>
  <si>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</si>
  <si>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</si>
  <si>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</si>
  <si>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</si>
  <si>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</si>
  <si>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</si>
  <si>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</si>
  <si>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</si>
  <si>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</si>
  <si>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</si>
  <si>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</si>
  <si>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</si>
  <si>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</si>
  <si>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</si>
  <si>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</si>
  <si>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</si>
  <si>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</si>
  <si>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</si>
  <si>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</si>
  <si>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</si>
  <si>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</si>
  <si>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</si>
  <si>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</si>
  <si>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</si>
  <si>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</si>
  <si>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</si>
  <si>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</si>
  <si>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</si>
  <si>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</si>
  <si>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</si>
  <si>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</si>
  <si>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</si>
  <si>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</si>
  <si>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</si>
  <si>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</si>
  <si>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</si>
  <si>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</si>
  <si>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</si>
  <si>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</si>
  <si>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</si>
  <si>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</si>
  <si>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</si>
  <si>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</si>
  <si>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</si>
  <si>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</si>
  <si>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</si>
  <si>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</si>
  <si>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</si>
  <si>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</si>
  <si>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</si>
  <si>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</si>
  <si>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</si>
  <si>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</si>
  <si>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</si>
  <si>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</si>
  <si>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</si>
  <si>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</si>
  <si>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</si>
  <si>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</si>
  <si>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</si>
  <si>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</si>
  <si>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</si>
  <si>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</si>
  <si>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</si>
  <si>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</si>
  <si>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</si>
  <si>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</si>
  <si>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</si>
  <si>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</si>
  <si>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</si>
  <si>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</si>
  <si>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</si>
  <si>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</si>
  <si>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</si>
  <si>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</si>
  <si>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</si>
  <si>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</si>
  <si>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</si>
  <si>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</si>
  <si>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</si>
  <si>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</si>
  <si>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</si>
  <si>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</si>
  <si>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</si>
  <si>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</si>
  <si>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</si>
  <si>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</si>
  <si>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</si>
  <si>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</si>
  <si>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</si>
  <si>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</si>
  <si>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</si>
  <si>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</si>
  <si>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</si>
  <si>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</si>
  <si>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</si>
  <si>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</si>
  <si>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</si>
  <si>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</si>
  <si>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</si>
  <si>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</si>
  <si>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</si>
  <si>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</si>
  <si>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</si>
  <si>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</si>
  <si>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</si>
  <si>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</si>
  <si>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01.07.2016 г.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</si>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</sst>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42386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42386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683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685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0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559</v>
      </c>
      <c r="D13" s="137">
        <v>590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885</v>
      </c>
      <c r="D14" s="137">
        <v>1020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262</v>
      </c>
      <c r="D15" s="137">
        <v>284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78</v>
      </c>
      <c r="D16" s="137">
        <v>83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1</v>
      </c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23</v>
      </c>
      <c r="D19" s="137">
        <v>30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1905</v>
      </c>
      <c r="D20" s="377">
        <f>SUM(D12:D19)</f>
        <v>2106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785</v>
      </c>
      <c r="H28" s="375">
        <f>SUM(H29:H31)</f>
        <v>214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785</v>
      </c>
      <c r="H29" s="137">
        <v>214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1160</v>
      </c>
      <c r="H32" s="137">
        <v>1115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1945</v>
      </c>
      <c r="H34" s="377">
        <f>H28+H32+H33</f>
        <v>1329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5842</v>
      </c>
      <c r="H37" s="379">
        <f>H26+H18+H34</f>
        <v>5226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1905</v>
      </c>
      <c r="D56" s="381">
        <f>D20+D21+D22+D28+D33+D46+D52+D54+D55</f>
        <v>2106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702</v>
      </c>
      <c r="D59" s="137">
        <v>850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317</v>
      </c>
      <c r="D60" s="137">
        <v>280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86</v>
      </c>
      <c r="H61" s="375">
        <f>SUM(H62:H68)</f>
        <v>192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13</v>
      </c>
      <c r="H62" s="137">
        <v>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141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1019</v>
      </c>
      <c r="D65" s="377">
        <f>SUM(D59:D64)</f>
        <v>1130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19</v>
      </c>
      <c r="H67" s="137">
        <v>19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26</v>
      </c>
      <c r="H68" s="137">
        <v>24</v>
      </c>
    </row>
    <row r="69" spans="1:8" ht="15.75">
      <c r="A69" s="76" t="s">
        <v>210</v>
      </c>
      <c r="B69" s="78" t="s">
        <v>211</v>
      </c>
      <c r="C69" s="138">
        <v>1085</v>
      </c>
      <c r="D69" s="137">
        <v>467</v>
      </c>
      <c r="E69" s="142" t="s">
        <v>79</v>
      </c>
      <c r="F69" s="80" t="s">
        <v>216</v>
      </c>
      <c r="G69" s="138">
        <v>19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105</v>
      </c>
      <c r="H71" s="377">
        <f>H59+H60+H61+H69+H70</f>
        <v>211</v>
      </c>
    </row>
    <row r="72" spans="1:8" ht="15.75">
      <c r="A72" s="76" t="s">
        <v>221</v>
      </c>
      <c r="B72" s="78" t="s">
        <v>222</v>
      </c>
      <c r="C72" s="138">
        <v>1</v>
      </c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1086</v>
      </c>
      <c r="D76" s="377">
        <f>SUM(D68:D75)</f>
        <v>472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105</v>
      </c>
      <c r="H79" s="379">
        <f>H71+H73+H75+H77</f>
        <v>211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1922</v>
      </c>
      <c r="D89" s="137">
        <v>1719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1929</v>
      </c>
      <c r="D92" s="377">
        <f>SUM(D88:D91)</f>
        <v>1722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4042</v>
      </c>
      <c r="D94" s="381">
        <f>D65+D76+D85+D92+D93</f>
        <v>3331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5947</v>
      </c>
      <c r="D95" s="383">
        <f>D94+D56</f>
        <v>5437</v>
      </c>
      <c r="E95" s="169" t="s">
        <v>635</v>
      </c>
      <c r="F95" s="280" t="s">
        <v>268</v>
      </c>
      <c r="G95" s="382">
        <f>G37+G40+G56+G79</f>
        <v>5947</v>
      </c>
      <c r="H95" s="383">
        <f>H37+H40+H56+H79</f>
        <v>5437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42386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685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B52" sqref="B52:H5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2123</v>
      </c>
      <c r="D12" s="257">
        <v>2193</v>
      </c>
      <c r="E12" s="135" t="s">
        <v>277</v>
      </c>
      <c r="F12" s="180" t="s">
        <v>278</v>
      </c>
      <c r="G12" s="256">
        <v>4657</v>
      </c>
      <c r="H12" s="257">
        <v>4612</v>
      </c>
    </row>
    <row r="13" spans="1:8" ht="15.75">
      <c r="A13" s="135" t="s">
        <v>279</v>
      </c>
      <c r="B13" s="131" t="s">
        <v>280</v>
      </c>
      <c r="C13" s="256">
        <v>223</v>
      </c>
      <c r="D13" s="257">
        <v>266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300</v>
      </c>
      <c r="D14" s="257">
        <v>282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688</v>
      </c>
      <c r="D15" s="257">
        <v>638</v>
      </c>
      <c r="E15" s="185" t="s">
        <v>79</v>
      </c>
      <c r="F15" s="180" t="s">
        <v>289</v>
      </c>
      <c r="G15" s="256">
        <v>32</v>
      </c>
      <c r="H15" s="257">
        <v>38</v>
      </c>
    </row>
    <row r="16" spans="1:8" ht="15.75">
      <c r="A16" s="135" t="s">
        <v>290</v>
      </c>
      <c r="B16" s="131" t="s">
        <v>291</v>
      </c>
      <c r="C16" s="256">
        <v>128</v>
      </c>
      <c r="D16" s="257">
        <v>115</v>
      </c>
      <c r="E16" s="176" t="s">
        <v>52</v>
      </c>
      <c r="F16" s="204" t="s">
        <v>292</v>
      </c>
      <c r="G16" s="407">
        <f>SUM(G12:G15)</f>
        <v>4689</v>
      </c>
      <c r="H16" s="408">
        <f>SUM(H12:H15)</f>
        <v>4650</v>
      </c>
    </row>
    <row r="17" spans="1:8" ht="31.5">
      <c r="A17" s="135" t="s">
        <v>293</v>
      </c>
      <c r="B17" s="131" t="s">
        <v>294</v>
      </c>
      <c r="C17" s="256">
        <v>2</v>
      </c>
      <c r="D17" s="257">
        <v>11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-40</v>
      </c>
      <c r="D18" s="257">
        <v>-67</v>
      </c>
      <c r="E18" s="174" t="s">
        <v>297</v>
      </c>
      <c r="F18" s="178" t="s">
        <v>298</v>
      </c>
      <c r="G18" s="418">
        <v>4</v>
      </c>
      <c r="H18" s="419">
        <v>9</v>
      </c>
    </row>
    <row r="19" spans="1:8" ht="15.75">
      <c r="A19" s="135" t="s">
        <v>299</v>
      </c>
      <c r="B19" s="131" t="s">
        <v>300</v>
      </c>
      <c r="C19" s="256">
        <v>13</v>
      </c>
      <c r="D19" s="257">
        <v>29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3437</v>
      </c>
      <c r="D22" s="408">
        <f>SUM(D12:D18)+D19</f>
        <v>3467</v>
      </c>
      <c r="E22" s="135" t="s">
        <v>309</v>
      </c>
      <c r="F22" s="177" t="s">
        <v>310</v>
      </c>
      <c r="G22" s="256">
        <v>6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73</v>
      </c>
      <c r="H25" s="257">
        <v>116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43</v>
      </c>
      <c r="D27" s="257">
        <v>79</v>
      </c>
      <c r="E27" s="176" t="s">
        <v>104</v>
      </c>
      <c r="F27" s="178" t="s">
        <v>326</v>
      </c>
      <c r="G27" s="407">
        <f>SUM(G22:G26)</f>
        <v>79</v>
      </c>
      <c r="H27" s="408">
        <f>SUM(H22:H26)</f>
        <v>130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46</v>
      </c>
      <c r="D29" s="408">
        <f>SUM(D25:D28)</f>
        <v>83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3483</v>
      </c>
      <c r="D31" s="414">
        <f>D29+D22</f>
        <v>3550</v>
      </c>
      <c r="E31" s="191" t="s">
        <v>548</v>
      </c>
      <c r="F31" s="206" t="s">
        <v>331</v>
      </c>
      <c r="G31" s="193">
        <f>G16+G18+G27</f>
        <v>4772</v>
      </c>
      <c r="H31" s="194">
        <f>H16+H18+H27</f>
        <v>4789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1289</v>
      </c>
      <c r="D33" s="184">
        <f>IF((H31-D31)&gt;0,H31-D31,0)</f>
        <v>1239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3483</v>
      </c>
      <c r="D36" s="416">
        <f>D31-D34+D35</f>
        <v>3550</v>
      </c>
      <c r="E36" s="202" t="s">
        <v>346</v>
      </c>
      <c r="F36" s="196" t="s">
        <v>347</v>
      </c>
      <c r="G36" s="207">
        <f>G35-G34+G31</f>
        <v>4772</v>
      </c>
      <c r="H36" s="208">
        <f>H35-H34+H31</f>
        <v>4789</v>
      </c>
    </row>
    <row r="37" spans="1:8" ht="15.75">
      <c r="A37" s="201" t="s">
        <v>348</v>
      </c>
      <c r="B37" s="171" t="s">
        <v>349</v>
      </c>
      <c r="C37" s="413">
        <f>IF((G36-C36)&gt;0,G36-C36,0)</f>
        <v>1289</v>
      </c>
      <c r="D37" s="414">
        <f>IF((H36-D36)&gt;0,H36-D36,0)</f>
        <v>1239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129</v>
      </c>
      <c r="D38" s="408">
        <f>D39+D40+D41</f>
        <v>124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129</v>
      </c>
      <c r="D39" s="257">
        <v>124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1160</v>
      </c>
      <c r="D42" s="184">
        <f>+IF((H36-D36-D38)&gt;0,H36-D36-D38,0)</f>
        <v>1115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1160</v>
      </c>
      <c r="D44" s="208">
        <f>IF(H42=0,IF(D42-D43&gt;0,D42-D43+H43,0),IF(H42-H43&lt;0,H43-H42+D42,0))</f>
        <v>1115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4772</v>
      </c>
      <c r="D45" s="410">
        <f>D36+D38+D42</f>
        <v>4789</v>
      </c>
      <c r="E45" s="210" t="s">
        <v>373</v>
      </c>
      <c r="F45" s="212" t="s">
        <v>374</v>
      </c>
      <c r="G45" s="409">
        <f>G42+G36</f>
        <v>4772</v>
      </c>
      <c r="H45" s="410">
        <f>H42+H36</f>
        <v>4789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42386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685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5530</v>
      </c>
      <c r="D11" s="137">
        <v>5622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-3256</v>
      </c>
      <c r="D12" s="137">
        <v>-2876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-747</v>
      </c>
      <c r="D14" s="137">
        <v>-678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-591</v>
      </c>
      <c r="D15" s="137">
        <v>-651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-120</v>
      </c>
      <c r="D16" s="137">
        <v>-126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6</v>
      </c>
      <c r="D17" s="137">
        <v>14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30</v>
      </c>
      <c r="D19" s="137">
        <v>37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849</v>
      </c>
      <c r="D21" s="438">
        <f>SUM(D11:D20)</f>
        <v>1338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-110</v>
      </c>
      <c r="D23" s="137">
        <v>-118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-110</v>
      </c>
      <c r="D33" s="438">
        <f>SUM(D23:D32)</f>
        <v>-118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-532</v>
      </c>
      <c r="D41" s="137">
        <v>-1102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-532</v>
      </c>
      <c r="D43" s="440">
        <f>SUM(D35:D42)</f>
        <v>-1102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207</v>
      </c>
      <c r="D44" s="247">
        <f>D43+D33+D21</f>
        <v>118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1722</v>
      </c>
      <c r="D45" s="249">
        <v>1604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1929</v>
      </c>
      <c r="D46" s="251">
        <f>D45+D44</f>
        <v>1722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2075</v>
      </c>
      <c r="D47" s="238">
        <v>1722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42386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685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38" sqref="B38:H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1329</v>
      </c>
      <c r="J13" s="363">
        <f>'1-Баланс'!H30+'1-Баланс'!H33</f>
        <v>0</v>
      </c>
      <c r="K13" s="364"/>
      <c r="L13" s="363">
        <f>SUM(C13:K13)</f>
        <v>5226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1329</v>
      </c>
      <c r="J17" s="432">
        <f t="shared" si="2"/>
        <v>0</v>
      </c>
      <c r="K17" s="432">
        <f t="shared" si="2"/>
        <v>0</v>
      </c>
      <c r="L17" s="363">
        <f t="shared" si="1"/>
        <v>5226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1160</v>
      </c>
      <c r="J18" s="363">
        <f>+'1-Баланс'!G33</f>
        <v>0</v>
      </c>
      <c r="K18" s="364"/>
      <c r="L18" s="363">
        <f t="shared" si="1"/>
        <v>1160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-544</v>
      </c>
      <c r="J19" s="109">
        <f>J20+J21</f>
        <v>0</v>
      </c>
      <c r="K19" s="109">
        <f t="shared" si="3"/>
        <v>0</v>
      </c>
      <c r="L19" s="363">
        <f t="shared" si="1"/>
        <v>-544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-544</v>
      </c>
      <c r="J20" s="256"/>
      <c r="K20" s="256"/>
      <c r="L20" s="363">
        <f>SUM(C20:K20)</f>
        <v>-544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1945</v>
      </c>
      <c r="J31" s="432">
        <f t="shared" si="6"/>
        <v>0</v>
      </c>
      <c r="K31" s="432">
        <f t="shared" si="6"/>
        <v>0</v>
      </c>
      <c r="L31" s="363">
        <f t="shared" si="1"/>
        <v>5842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1945</v>
      </c>
      <c r="J34" s="366">
        <f t="shared" si="7"/>
        <v>0</v>
      </c>
      <c r="K34" s="366">
        <f t="shared" si="7"/>
        <v>0</v>
      </c>
      <c r="L34" s="430">
        <f t="shared" si="1"/>
        <v>5842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42386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685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30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42386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685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5947</v>
      </c>
      <c r="D6" s="454">
        <f aca="true" t="shared" si="0" ref="D6:D15">C6-E6</f>
        <v>0</v>
      </c>
      <c r="E6" s="453">
        <f>'1-Баланс'!G95</f>
        <v>5947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5842</v>
      </c>
      <c r="D7" s="454">
        <f t="shared" si="0"/>
        <v>2642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1160</v>
      </c>
      <c r="D8" s="454">
        <f t="shared" si="0"/>
        <v>0</v>
      </c>
      <c r="E8" s="453">
        <f>ABS('2-Отчет за доходите'!C44)-ABS('2-Отчет за доходите'!G44)</f>
        <v>1160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1722</v>
      </c>
      <c r="D9" s="454">
        <f t="shared" si="0"/>
        <v>0</v>
      </c>
      <c r="E9" s="453">
        <f>'3-Отчет за паричния поток'!C45</f>
        <v>1722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1929</v>
      </c>
      <c r="D10" s="454">
        <f t="shared" si="0"/>
        <v>0</v>
      </c>
      <c r="E10" s="453">
        <f>'3-Отчет за паричния поток'!C46</f>
        <v>1929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5842</v>
      </c>
      <c r="D11" s="454">
        <f t="shared" si="0"/>
        <v>0</v>
      </c>
      <c r="E11" s="453">
        <f>'4-Отчет за собствения капитал'!L34</f>
        <v>5842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0.2473875026658136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0.19856213625470728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11.047619047619047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0.19505633092315453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1.3700832615561298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38.49523809523809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28.714285714285715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18.37142857142857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18.37142857142857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1.603625170998632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0.7884647721540272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0.01797329681615885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0.017655960988733815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1289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0.22064361520027387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0.3329840737636211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0.06607929515418502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559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885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262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78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23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1905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1905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702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317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1019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1085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1086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1922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1929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4042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5947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785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785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1160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1945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5842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86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19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26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105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105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2123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223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300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688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128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-40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3437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43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46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3483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1289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3483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1289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129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129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1160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1160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4772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4657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32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4689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73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79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4772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4772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4772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5530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-3256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-747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-591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-120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6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30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849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-110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-110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-532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-532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207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1722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1929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2075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1329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1329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1160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-544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-544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1945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1945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5226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5226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1160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-544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-544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5842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5842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2017-01-17T13:54:40Z</dcterms:modified>
  <cp:category/>
  <cp:version/>
  <cp:contentType/>
  <cp:contentStatus/>
</cp:coreProperties>
</file>