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<sst xmlns="http://schemas.openxmlformats.org/spreadsheetml/2006/main" count="1071" uniqueCount="886">
  <si>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</si>
  <si>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</si>
  <si>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</si>
  <si>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</si>
  <si>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</si>
  <si>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</si>
  <si>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</si>
  <si>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</si>
  <si>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</si>
  <si>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</si>
  <si>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</si>
  <si>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</si>
  <si>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</si>
  <si>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</si>
  <si>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</si>
  <si>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</si>
  <si>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</si>
  <si>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</si>
  <si>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</si>
  <si>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</si>
  <si>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</si>
  <si>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</si>
  <si>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</si>
  <si>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</si>
  <si>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</si>
  <si>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</si>
  <si>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</si>
  <si>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</si>
  <si>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</si>
  <si>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</si>
  <si>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</si>
  <si>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</si>
  <si>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</si>
  <si>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</si>
  <si>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</si>
  <si>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</si>
  <si>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</si>
  <si>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</si>
  <si>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</si>
  <si>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</si>
  <si>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</si>
  <si>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</si>
  <si>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</si>
  <si>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</si>
  <si>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</si>
  <si>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</si>
  <si>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</si>
  <si>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</si>
  <si>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</si>
  <si>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</si>
  <si>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</si>
  <si>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</si>
  <si>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</si>
  <si>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</si>
  <si>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</si>
  <si>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</si>
  <si>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</si>
  <si>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</si>
  <si>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</si>
  <si>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</si>
  <si>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</si>
  <si>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</si>
  <si>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</si>
  <si>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</si>
  <si>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</si>
  <si>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</si>
  <si>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</si>
  <si>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</si>
  <si>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</si>
  <si>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</si>
  <si>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</si>
  <si>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</si>
  <si>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</si>
  <si>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</si>
  <si>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</si>
  <si>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</si>
  <si>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</si>
  <si>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</si>
  <si>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</si>
  <si>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</si>
  <si>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</si>
  <si>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</si>
  <si>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</si>
  <si>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</si>
  <si>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</si>
  <si>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</si>
  <si>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</si>
  <si>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</si>
  <si>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</si>
  <si>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</si>
  <si>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</si>
  <si>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</si>
  <si>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</si>
  <si>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</si>
  <si>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</si>
  <si>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</si>
  <si>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</si>
  <si>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</si>
  <si>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</si>
  <si>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</si>
  <si>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</si>
  <si>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</si>
  <si>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</si>
  <si>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</si>
  <si>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</si>
  <si>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</si>
  <si>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</si>
  <si>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</si>
  <si>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</si>
  <si>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</si>
  <si>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</si>
  <si>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</si>
  <si>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</si>
  <si>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</si>
  <si>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</si>
  <si>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</si>
  <si>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</si>
  <si>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</si>
  <si>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</si>
  <si>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</si>
  <si>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</si>
  <si>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</si>
  <si>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</si>
  <si>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</si>
  <si>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</si>
  <si>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</si>
  <si>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</si>
  <si>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</si>
  <si>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</si>
  <si>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</si>
  <si>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</si>
  <si>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</si>
  <si>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</si>
  <si>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</si>
  <si>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</si>
  <si>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</si>
  <si>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</si>
  <si>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</si>
  <si>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</si>
  <si>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</si>
  <si>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</si>
  <si>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</si>
  <si>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</si>
  <si>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</si>
  <si>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</si>
  <si>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</si>
  <si>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</si>
  <si>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</si>
  <si>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</si>
  <si>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</si>
  <si>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</si>
  <si>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</si>
  <si>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</si>
  <si>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</si>
  <si>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</si>
  <si>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</si>
  <si>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</si>
  <si>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</si>
  <si>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</si>
  <si>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</si>
  <si>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</si>
  <si>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</si>
  <si>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</si>
  <si>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</si>
  <si>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</si>
  <si>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</si>
  <si>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</si>
  <si>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</si>
  <si>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</si>
  <si>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</si>
  <si>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</si>
  <si>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</si>
  <si>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</si>
  <si>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</si>
  <si>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</si>
  <si>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</si>
  <si>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</si>
  <si>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</si>
  <si>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</si>
  <si>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</si>
  <si>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</si>
  <si>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</si>
  <si>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</si>
  <si>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</si>
  <si>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</si>
  <si>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</si>
  <si>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</si>
  <si>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</si>
  <si>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</si>
  <si>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</si>
  <si>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</si>
  <si>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</si>
  <si>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</si>
  <si>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</si>
  <si>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</si>
  <si>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</si>
  <si>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</si>
  <si>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</si>
  <si>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</si>
  <si>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</si>
  <si>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</si>
  <si>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</si>
  <si>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</si>
  <si>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</si>
  <si>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</si>
  <si>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</si>
  <si>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</si>
  <si>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</si>
  <si>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</si>
  <si>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</si>
  <si>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</si>
  <si>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</si>
  <si>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</si>
  <si>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</si>
  <si>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</si>
  <si>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</si>
  <si>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</si>
  <si>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</si>
  <si>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</si>
  <si>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</si>
  <si>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</si>
  <si>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</si>
  <si>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</si>
  <si>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</si>
  <si>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</si>
  <si>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</si>
  <si>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</si>
  <si>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</si>
  <si>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</si>
  <si>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</si>
  <si>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</si>
  <si>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</si>
  <si>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</si>
  <si>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</si>
  <si>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</si>
  <si>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</si>
  <si>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</si>
  <si>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</si>
  <si>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</si>
  <si>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</si>
  <si>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</si>
  <si>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</si>
  <si>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</si>
  <si>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</si>
  <si>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</si>
  <si>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</si>
  <si>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</si>
  <si>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</si>
  <si>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</si>
  <si>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</si>
  <si>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</si>
  <si>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</si>
  <si>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</si>
  <si>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</si>
  <si>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</si>
  <si>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</si>
  <si>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</si>
  <si>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</si>
  <si>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</si>
  <si>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</si>
  <si>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</si>
  <si>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</si>
  <si>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</si>
  <si>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</si>
  <si>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</si>
  <si>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</si>
  <si>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</si>
  <si>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</si>
  <si>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</si>
  <si>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</si>
  <si>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</si>
  <si>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</si>
  <si>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</si>
  <si>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</si>
  <si>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</si>
  <si>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</si>
  <si>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</si>
  <si>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</si>
  <si>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</si>
  <si>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</si>
  <si>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</si>
  <si>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</si>
  <si>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</si>
  <si>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</si>
  <si>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</si>
  <si>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</si>
  <si>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</si>
  <si>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</si>
  <si>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</si>
  <si>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</si>
  <si>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</si>
  <si>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</si>
  <si>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</si>
  <si>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</si>
  <si>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</si>
  <si>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</si>
  <si>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</si>
  <si>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</si>
  <si>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</si>
  <si>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</si>
  <si>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</si>
  <si>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</si>
  <si>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</si>
  <si>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</si>
  <si>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</si>
  <si>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</si>
  <si>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</si>
  <si>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</si>
  <si>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</si>
  <si>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</si>
  <si>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</si>
  <si>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</si>
  <si>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</si>
  <si>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</si>
  <si>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</si>
  <si>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</si>
  <si>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</si>
  <si>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</si>
  <si>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</si>
  <si>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</si>
  <si>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</si>
  <si>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</si>
  <si>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</si>
  <si>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</si>
  <si>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</si>
  <si>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</si>
  <si>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</si>
  <si>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</si>
  <si>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</si>
  <si>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</si>
  <si>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</si>
  <si>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</si>
  <si>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</si>
  <si>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</si>
  <si>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</si>
  <si>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</si>
  <si>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</si>
  <si>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</si>
  <si>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</si>
  <si>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</si>
  <si>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</si>
  <si>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</si>
  <si>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</si>
  <si>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</si>
  <si>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</si>
  <si>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</si>
  <si>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</si>
  <si>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</si>
  <si>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</si>
  <si>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</si>
  <si>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</si>
  <si>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</si>
  <si>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</si>
  <si>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</si>
  <si>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</si>
  <si>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</si>
  <si>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</si>
  <si>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</si>
  <si>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</si>
  <si>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</si>
  <si>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</si>
  <si>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</si>
  <si>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</si>
  <si>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</si>
  <si>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</si>
  <si>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</si>
  <si>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</si>
  <si>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</si>
  <si>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</si>
  <si>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</si>
  <si>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</si>
  <si>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</si>
  <si>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</si>
  <si>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</si>
  <si>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</si>
  <si>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</si>
  <si>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</si>
  <si>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</si>
  <si>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</si>
  <si>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</si>
  <si>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</si>
  <si>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</si>
  <si>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</si>
  <si>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</si>
  <si>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</si>
  <si>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</si>
  <si>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</si>
  <si>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</si>
  <si>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</si>
  <si>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</si>
  <si>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</si>
  <si>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</si>
  <si>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</si>
  <si>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</si>
  <si>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</si>
  <si>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</si>
  <si>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</si>
  <si>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</si>
  <si>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</si>
  <si>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</si>
  <si>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</si>
  <si>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</si>
  <si>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</si>
  <si>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</si>
  <si>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</si>
  <si>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</si>
  <si>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</si>
  <si>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</si>
  <si>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</si>
  <si>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</si>
  <si>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</si>
  <si>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</si>
  <si>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</si>
  <si>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</si>
  <si>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</si>
  <si>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</si>
  <si>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</si>
  <si>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</si>
  <si>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</si>
  <si>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</si>
  <si>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</si>
  <si>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</si>
  <si>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</si>
  <si>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</si>
  <si>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</si>
  <si>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</si>
  <si>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</si>
  <si>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</si>
  <si>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</si>
  <si>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</si>
  <si>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</si>
  <si>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</si>
  <si>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</si>
  <si>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</si>
  <si>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</si>
  <si>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</si>
  <si>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</si>
  <si>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</si>
  <si>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</si>
  <si>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</si>
  <si>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</si>
  <si>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</si>
  <si>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</si>
  <si>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</si>
  <si>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</si>
  <si>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</si>
  <si>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</si>
  <si>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</si>
  <si>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</si>
  <si>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</si>
  <si>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</si>
  <si>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</si>
  <si>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</si>
  <si>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</si>
  <si>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</si>
  <si>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</si>
  <si>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</si>
  <si>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</si>
  <si>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</si>
  <si>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</si>
  <si>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</si>
  <si>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</si>
  <si>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</si>
  <si>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</si>
  <si>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</si>
  <si>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</si>
  <si>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</si>
  <si>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</si>
  <si>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</si>
  <si>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</si>
  <si>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</si>
  <si>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</si>
  <si>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</si>
  <si>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</si>
  <si>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</si>
  <si>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</si>
  <si>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</si>
  <si>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</si>
  <si>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</si>
  <si>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</si>
  <si>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</si>
  <si>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</si>
  <si>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</si>
  <si>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</si>
  <si>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</si>
  <si>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</si>
  <si>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</si>
  <si>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</si>
  <si>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</si>
  <si>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</si>
  <si>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</si>
  <si>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</si>
  <si>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</si>
  <si>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</si>
  <si>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</si>
  <si>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</si>
  <si>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</si>
  <si>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</si>
  <si>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</si>
  <si>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</si>
  <si>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</si>
  <si>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</si>
  <si>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</si>
  <si>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</si>
  <si>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</si>
  <si>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</si>
  <si>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</si>
  <si>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</si>
  <si>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</si>
  <si>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</si>
  <si>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</si>
  <si>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</si>
  <si>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</si>
  <si>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</si>
  <si>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</si>
  <si>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</si>
  <si>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</si>
  <si>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</si>
  <si>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</si>
  <si>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</si>
  <si>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</si>
  <si>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</si>
  <si>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</si>
  <si>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</si>
  <si>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</si>
  <si>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</si>
  <si>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</si>
  <si>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</si>
  <si>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</si>
  <si>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</si>
  <si>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</si>
  <si>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</si>
  <si>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</si>
  <si>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</si>
  <si>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</si>
  <si>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</si>
  <si>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</si>
  <si>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</si>
  <si>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</si>
  <si>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</si>
  <si>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</si>
  <si>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</si>
  <si>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</si>
  <si>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</si>
  <si>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</si>
  <si>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</si>
  <si>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</si>
  <si>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</si>
  <si>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</si>
  <si>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</si>
  <si>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</si>
  <si>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</si>
  <si>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</si>
  <si>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</si>
  <si>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</si>
  <si>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</si>
  <si>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</si>
  <si>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</si>
  <si>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</si>
  <si>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</si>
  <si>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</si>
  <si>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</si>
  <si>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</si>
  <si>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</si>
  <si>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</si>
  <si>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</si>
  <si>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</si>
  <si>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</si>
  <si>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</si>
  <si>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</si>
  <si>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</si>
  <si>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</si>
  <si>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</si>
  <si>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</si>
  <si>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</si>
  <si>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</si>
  <si>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</si>
  <si>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</si>
  <si>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</si>
  <si>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</si>
  <si>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</si>
  <si>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</si>
  <si>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</si>
  <si>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</si>
  <si>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</si>
  <si>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</si>
  <si>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</si>
  <si>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</si>
  <si>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</si>
  <si>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</si>
  <si>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</si>
  <si>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</si>
  <si>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</si>
  <si>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</si>
  <si>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</si>
  <si>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</si>
  <si>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</si>
  <si>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</si>
  <si>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</si>
  <si>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</si>
  <si>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</si>
  <si>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</si>
  <si>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</si>
  <si>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</si>
  <si>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</si>
  <si>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</si>
  <si>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</si>
  <si>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</si>
  <si>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</si>
  <si>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</si>
  <si>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</si>
  <si>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</si>
  <si>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</si>
  <si>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</si>
  <si>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</si>
  <si>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</si>
  <si>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</si>
  <si>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</si>
  <si>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</si>
  <si>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</si>
  <si>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</si>
  <si>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</si>
  <si>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</si>
  <si>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</si>
  <si>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</si>
  <si>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</si>
  <si>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</si>
  <si>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</si>
  <si>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</si>
  <si>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</si>
  <si>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</si>
  <si>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</si>
  <si>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</si>
  <si>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</si>
  <si>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</si>
  <si>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</si>
  <si>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</si>
  <si>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</si>
  <si>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</si>
  <si>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</si>
  <si>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</si>
  <si>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</si>
  <si>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</si>
  <si>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</si>
  <si>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</si>
  <si>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</si>
  <si>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</si>
  <si>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</si>
  <si>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</si>
  <si>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</si>
  <si>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</si>
  <si>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</si>
  <si>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</si>
  <si>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</si>
  <si>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</si>
  <si>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</si>
  <si>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</si>
  <si>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</si>
  <si>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</si>
  <si>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</si>
  <si>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</si>
  <si>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</si>
  <si>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</si>
  <si>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</si>
  <si>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</si>
  <si>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</si>
  <si>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</si>
  <si>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</si>
  <si>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</si>
  <si>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</si>
  <si>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</si>
  <si>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</si>
  <si>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</si>
  <si>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</si>
  <si>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</si>
  <si>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</si>
  <si>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</si>
  <si>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</si>
  <si>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</si>
  <si>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</si>
  <si>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</si>
  <si>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</si>
  <si>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</si>
  <si>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</si>
  <si>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</si>
  <si>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</si>
  <si>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</si>
  <si>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</si>
  <si>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</si>
  <si>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</si>
  <si>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</si>
  <si>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</si>
  <si>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</si>
  <si>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</si>
  <si>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</si>
  <si>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</si>
  <si>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</si>
  <si>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</si>
  <si>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</si>
  <si>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</si>
  <si>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</si>
  <si>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</si>
  <si>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</si>
  <si>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</si>
  <si>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</si>
  <si>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</si>
  <si>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</si>
  <si>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</si>
  <si>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</si>
  <si>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</si>
  <si>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</si>
  <si>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</si>
  <si>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</si>
  <si>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</si>
  <si>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</si>
  <si>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</si>
  <si>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</si>
  <si>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</si>
  <si>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</si>
  <si>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</si>
  <si>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</si>
  <si>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</si>
  <si>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</si>
  <si>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</si>
  <si>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</si>
  <si>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</si>
  <si>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</si>
  <si>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</si>
  <si>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</si>
  <si>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</si>
  <si>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</si>
  <si>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</si>
  <si>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</si>
  <si>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</si>
  <si>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</si>
  <si>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</si>
  <si>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</si>
  <si>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</si>
  <si>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</si>
  <si>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</si>
  <si>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</si>
  <si>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</si>
  <si>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</si>
  <si>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</si>
  <si>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</si>
  <si>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</si>
  <si>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</si>
  <si>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</si>
  <si>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</si>
  <si>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</si>
  <si>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</si>
  <si>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</si>
  <si>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</si>
  <si>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</si>
  <si>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</si>
  <si>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</si>
  <si>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</si>
  <si>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</si>
  <si>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</si>
  <si>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</si>
  <si>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</si>
  <si>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</si>
  <si>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</si>
  <si>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</si>
  <si>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</si>
  <si>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</si>
  <si>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</si>
  <si>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</si>
  <si>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</si>
  <si>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</si>
  <si>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</si>
  <si>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</si>
  <si>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</si>
  <si>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</si>
  <si>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</si>
  <si>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</si>
  <si>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</si>
  <si>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</si>
  <si>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</si>
  <si>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</si>
  <si>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</si>
  <si>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</si>
  <si>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</si>
  <si>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</si>
  <si>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</si>
  <si>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</si>
  <si>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</si>
  <si>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</si>
  <si>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</si>
  <si>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</si>
  <si>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</si>
  <si>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</si>
  <si>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</si>
  <si>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</si>
  <si>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</si>
  <si>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</si>
  <si>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</si>
  <si>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</si>
  <si>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</si>
  <si>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</si>
  <si>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</si>
  <si>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</si>
  <si>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</si>
  <si>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</si>
  <si>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</si>
  <si>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</si>
  <si>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</si>
  <si>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</si>
  <si>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</si>
  <si>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</si>
  <si>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</si>
  <si>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</si>
  <si>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</si>
  <si>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</si>
  <si>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</si>
  <si>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</si>
  <si>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</si>
  <si>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</si>
  <si>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</si>
  <si>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</si>
  <si>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</si>
  <si>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</si>
  <si>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</si>
  <si>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</si>
  <si>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</si>
  <si>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</si>
  <si>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</si>
  <si>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</si>
  <si>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</si>
  <si>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</si>
  <si>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</si>
  <si>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</si>
  <si>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</si>
  <si>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</si>
  <si>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</si>
  <si>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</si>
  <si>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</si>
  <si>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</si>
  <si>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</si>
  <si>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</si>
  <si>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</si>
  <si>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</si>
  <si>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</si>
  <si>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</si>
  <si>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</si>
  <si>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</si>
  <si>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</si>
  <si>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</si>
  <si>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</si>
  <si>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</si>
  <si>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</si>
  <si>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</si>
  <si>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</si>
  <si>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</si>
  <si>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</si>
  <si>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</si>
  <si>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</si>
  <si>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МЕКОМ АД</t>
  </si>
  <si>
    <t>неконсолидиран</t>
  </si>
  <si>
    <t>1. Агроспектъринвест АД</t>
  </si>
  <si>
    <t>2. Интерфудс АД</t>
  </si>
  <si>
    <t>3. Кремонини АД</t>
  </si>
  <si>
    <t>4. Меком ООД</t>
  </si>
  <si>
    <t>5. Добруджанска месна компания 2003 ООД</t>
  </si>
  <si>
    <t>6. Силистра Хибрид ООД</t>
  </si>
  <si>
    <t>7. Русгал  ООД</t>
  </si>
  <si>
    <t>8. Ронекс 2000 ООД</t>
  </si>
  <si>
    <t>9. ОМВ ООД</t>
  </si>
  <si>
    <t>10. Дръстър БВ ООД</t>
  </si>
  <si>
    <t>11. Сви ООД</t>
  </si>
  <si>
    <t>12. Селект ООД</t>
  </si>
  <si>
    <t>Съставител: П. Гаева</t>
  </si>
  <si>
    <t>Ръководител: М. Стоянова</t>
  </si>
  <si>
    <t xml:space="preserve">                                    Съставител: П. Гаева               </t>
  </si>
  <si>
    <t>П.Гаева</t>
  </si>
  <si>
    <t>М.Стоянова</t>
  </si>
  <si>
    <t>Съставител: П.Гаева</t>
  </si>
  <si>
    <t>Ръководител: М.Стоянова</t>
  </si>
  <si>
    <t>Дата на съставяне: 29.02.2009</t>
  </si>
  <si>
    <t>към 31.12.2008 год.</t>
  </si>
  <si>
    <t xml:space="preserve">Дата на съставяне:    29.02.2009 г                                  </t>
  </si>
  <si>
    <t xml:space="preserve">Дата  на съставяне: 29.02.09г                                                                                                                            </t>
  </si>
  <si>
    <t xml:space="preserve">Дата на съставяне: 29.02.2009          </t>
  </si>
  <si>
    <t>Дата на съставяне: 29.02.09г</t>
  </si>
  <si>
    <t>Дата на съставяне: 29.02.09</t>
  </si>
  <si>
    <r>
      <t xml:space="preserve">Дата на съставяне: </t>
    </r>
    <r>
      <rPr>
        <sz val="10"/>
        <rFont val="Times New Roman"/>
        <family val="1"/>
      </rPr>
      <t>29.02.09г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</si>
</sst>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">
      <selection activeCell="A78" sqref="A7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118502239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87</v>
      </c>
      <c r="D11" s="205">
        <v>34</v>
      </c>
      <c r="E11" s="293" t="s">
        <v>22</v>
      </c>
      <c r="F11" s="298" t="s">
        <v>23</v>
      </c>
      <c r="G11" s="206">
        <v>56004</v>
      </c>
      <c r="H11" s="206">
        <v>53414</v>
      </c>
    </row>
    <row r="12" spans="1:8" ht="15">
      <c r="A12" s="291" t="s">
        <v>24</v>
      </c>
      <c r="B12" s="297" t="s">
        <v>25</v>
      </c>
      <c r="C12" s="205">
        <v>6987</v>
      </c>
      <c r="D12" s="205">
        <v>5961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3665</v>
      </c>
      <c r="D13" s="205">
        <v>605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67</v>
      </c>
      <c r="D15" s="205">
        <v>27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>
        <v>219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</v>
      </c>
      <c r="D17" s="205">
        <v>8</v>
      </c>
      <c r="E17" s="299" t="s">
        <v>46</v>
      </c>
      <c r="F17" s="301" t="s">
        <v>47</v>
      </c>
      <c r="G17" s="208">
        <f>G11+G14+G15+G16</f>
        <v>56004</v>
      </c>
      <c r="H17" s="208">
        <f>H11+H14+H15+H16</f>
        <v>53414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349</v>
      </c>
      <c r="D18" s="205">
        <v>37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11158</v>
      </c>
      <c r="D19" s="209">
        <f>SUM(D11:D18)</f>
        <v>6891</v>
      </c>
      <c r="E19" s="293" t="s">
        <v>53</v>
      </c>
      <c r="F19" s="298" t="s">
        <v>54</v>
      </c>
      <c r="G19" s="206">
        <v>3108</v>
      </c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245</v>
      </c>
      <c r="H21" s="210">
        <f>SUM(H22:H24)</f>
        <v>245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3</v>
      </c>
      <c r="D24" s="205">
        <v>2</v>
      </c>
      <c r="E24" s="293" t="s">
        <v>72</v>
      </c>
      <c r="F24" s="298" t="s">
        <v>73</v>
      </c>
      <c r="G24" s="206">
        <v>245</v>
      </c>
      <c r="H24" s="206">
        <v>245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3353</v>
      </c>
      <c r="H25" s="208">
        <f>H19+H20+H21</f>
        <v>245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</v>
      </c>
      <c r="D27" s="209">
        <f>SUM(D23:D26)</f>
        <v>2</v>
      </c>
      <c r="E27" s="309" t="s">
        <v>83</v>
      </c>
      <c r="F27" s="298" t="s">
        <v>84</v>
      </c>
      <c r="G27" s="208">
        <f>SUM(G28:G30)</f>
        <v>2336</v>
      </c>
      <c r="H27" s="208">
        <f>SUM(H28:H30)</f>
        <v>1042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2336</v>
      </c>
      <c r="H28" s="206">
        <v>1042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1334</v>
      </c>
      <c r="H31" s="206">
        <v>1295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3670</v>
      </c>
      <c r="H33" s="208">
        <f>H27+H31+H32</f>
        <v>2337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50186</v>
      </c>
      <c r="D34" s="209">
        <f>SUM(D35:D38)</f>
        <v>50186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50186</v>
      </c>
      <c r="D35" s="205">
        <v>50186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63027</v>
      </c>
      <c r="H36" s="208">
        <f>H25+H17+H33</f>
        <v>55996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16004</v>
      </c>
      <c r="H44" s="206">
        <v>10952</v>
      </c>
    </row>
    <row r="45" spans="1:15" ht="15">
      <c r="A45" s="291" t="s">
        <v>136</v>
      </c>
      <c r="B45" s="305" t="s">
        <v>137</v>
      </c>
      <c r="C45" s="209">
        <f>C34+C39+C44</f>
        <v>50186</v>
      </c>
      <c r="D45" s="209">
        <f>D34+D39+D44</f>
        <v>50186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22</v>
      </c>
      <c r="H48" s="206">
        <v>174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16026</v>
      </c>
      <c r="H49" s="208">
        <f>SUM(H43:H48)</f>
        <v>11126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2436</v>
      </c>
      <c r="D50" s="205">
        <v>2818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2436</v>
      </c>
      <c r="D51" s="209">
        <f>SUM(D47:D50)</f>
        <v>2818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1699</v>
      </c>
      <c r="H52" s="206">
        <v>1802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75</v>
      </c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63783</v>
      </c>
      <c r="D55" s="209">
        <f>D19+D20+D21+D27+D32+D45+D51+D53+D54</f>
        <v>59897</v>
      </c>
      <c r="E55" s="293" t="s">
        <v>172</v>
      </c>
      <c r="F55" s="317" t="s">
        <v>173</v>
      </c>
      <c r="G55" s="208">
        <f>G49+G51+G52+G53+G54</f>
        <v>17800</v>
      </c>
      <c r="H55" s="208">
        <f>H49+H51+H52+H53+H54</f>
        <v>12928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3288</v>
      </c>
      <c r="D58" s="205">
        <v>3446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2353</v>
      </c>
      <c r="D59" s="205">
        <v>2109</v>
      </c>
      <c r="E59" s="307" t="s">
        <v>181</v>
      </c>
      <c r="F59" s="298" t="s">
        <v>182</v>
      </c>
      <c r="G59" s="206">
        <v>896</v>
      </c>
      <c r="H59" s="206">
        <v>2076</v>
      </c>
      <c r="M59" s="211"/>
    </row>
    <row r="60" spans="1:8" ht="15">
      <c r="A60" s="291" t="s">
        <v>183</v>
      </c>
      <c r="B60" s="297" t="s">
        <v>184</v>
      </c>
      <c r="C60" s="205">
        <v>138</v>
      </c>
      <c r="D60" s="205">
        <v>68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7228</v>
      </c>
      <c r="H61" s="208">
        <f>SUM(H62:H68)</f>
        <v>5004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>
        <v>25</v>
      </c>
      <c r="D62" s="205">
        <v>72</v>
      </c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5804</v>
      </c>
      <c r="D64" s="209">
        <f>SUM(D58:D63)</f>
        <v>5695</v>
      </c>
      <c r="E64" s="293" t="s">
        <v>200</v>
      </c>
      <c r="F64" s="298" t="s">
        <v>201</v>
      </c>
      <c r="G64" s="206">
        <v>6951</v>
      </c>
      <c r="H64" s="206">
        <v>4805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95</v>
      </c>
      <c r="H66" s="206">
        <v>74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24</v>
      </c>
      <c r="H67" s="206">
        <v>19</v>
      </c>
    </row>
    <row r="68" spans="1:8" ht="15">
      <c r="A68" s="291" t="s">
        <v>211</v>
      </c>
      <c r="B68" s="297" t="s">
        <v>212</v>
      </c>
      <c r="C68" s="205">
        <v>6330</v>
      </c>
      <c r="D68" s="205">
        <v>5817</v>
      </c>
      <c r="E68" s="293" t="s">
        <v>213</v>
      </c>
      <c r="F68" s="298" t="s">
        <v>214</v>
      </c>
      <c r="G68" s="206">
        <v>158</v>
      </c>
      <c r="H68" s="206">
        <v>106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97</v>
      </c>
      <c r="H69" s="206">
        <v>102</v>
      </c>
    </row>
    <row r="70" spans="1:8" ht="15">
      <c r="A70" s="291" t="s">
        <v>218</v>
      </c>
      <c r="B70" s="297" t="s">
        <v>219</v>
      </c>
      <c r="C70" s="205">
        <v>10333</v>
      </c>
      <c r="D70" s="205">
        <v>4080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8221</v>
      </c>
      <c r="H71" s="215">
        <f>H59+H60+H61+H69+H70</f>
        <v>7182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1278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1182</v>
      </c>
      <c r="D74" s="205">
        <v>337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19123</v>
      </c>
      <c r="D75" s="209">
        <f>SUM(D67:D74)</f>
        <v>10234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8221</v>
      </c>
      <c r="H79" s="216">
        <f>H71+H74+H75+H76</f>
        <v>7182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99</v>
      </c>
      <c r="D87" s="205">
        <v>104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239</v>
      </c>
      <c r="D88" s="205">
        <v>176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338</v>
      </c>
      <c r="D91" s="209">
        <f>SUM(D87:D90)</f>
        <v>280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25265</v>
      </c>
      <c r="D93" s="209">
        <f>D64+D75+D84+D91+D92</f>
        <v>16209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89048</v>
      </c>
      <c r="D94" s="218">
        <f>D93+D55</f>
        <v>76106</v>
      </c>
      <c r="E94" s="558" t="s">
        <v>270</v>
      </c>
      <c r="F94" s="345" t="s">
        <v>271</v>
      </c>
      <c r="G94" s="219">
        <f>G36+G39+G55+G79</f>
        <v>89048</v>
      </c>
      <c r="H94" s="219">
        <f>H36+H39+H55+H79</f>
        <v>76106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878</v>
      </c>
      <c r="B98" s="539"/>
      <c r="C98" s="601" t="s">
        <v>871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872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3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МЕКОМ АД</v>
      </c>
      <c r="F2" s="598" t="s">
        <v>2</v>
      </c>
      <c r="G2" s="598"/>
      <c r="H2" s="353">
        <f>'справка №1-БАЛАНС'!H3</f>
        <v>118502239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към 31.12.2008 год.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22259</v>
      </c>
      <c r="D9" s="79">
        <v>18442</v>
      </c>
      <c r="E9" s="363" t="s">
        <v>283</v>
      </c>
      <c r="F9" s="365" t="s">
        <v>284</v>
      </c>
      <c r="G9" s="87">
        <v>26676</v>
      </c>
      <c r="H9" s="87">
        <v>21356</v>
      </c>
    </row>
    <row r="10" spans="1:8" ht="12">
      <c r="A10" s="363" t="s">
        <v>285</v>
      </c>
      <c r="B10" s="364" t="s">
        <v>286</v>
      </c>
      <c r="C10" s="79">
        <v>2665</v>
      </c>
      <c r="D10" s="79">
        <v>2006</v>
      </c>
      <c r="E10" s="363" t="s">
        <v>287</v>
      </c>
      <c r="F10" s="365" t="s">
        <v>288</v>
      </c>
      <c r="G10" s="87">
        <v>1540</v>
      </c>
      <c r="H10" s="87">
        <v>1029</v>
      </c>
    </row>
    <row r="11" spans="1:8" ht="12">
      <c r="A11" s="363" t="s">
        <v>289</v>
      </c>
      <c r="B11" s="364" t="s">
        <v>290</v>
      </c>
      <c r="C11" s="79">
        <v>635</v>
      </c>
      <c r="D11" s="79">
        <v>646</v>
      </c>
      <c r="E11" s="366" t="s">
        <v>291</v>
      </c>
      <c r="F11" s="365" t="s">
        <v>292</v>
      </c>
      <c r="G11" s="87">
        <v>61</v>
      </c>
      <c r="H11" s="87">
        <v>32</v>
      </c>
    </row>
    <row r="12" spans="1:8" ht="12">
      <c r="A12" s="363" t="s">
        <v>293</v>
      </c>
      <c r="B12" s="364" t="s">
        <v>294</v>
      </c>
      <c r="C12" s="79">
        <v>565</v>
      </c>
      <c r="D12" s="79">
        <v>384</v>
      </c>
      <c r="E12" s="366" t="s">
        <v>78</v>
      </c>
      <c r="F12" s="365" t="s">
        <v>295</v>
      </c>
      <c r="G12" s="87">
        <v>4779</v>
      </c>
      <c r="H12" s="87">
        <v>10555</v>
      </c>
    </row>
    <row r="13" spans="1:18" ht="12">
      <c r="A13" s="363" t="s">
        <v>296</v>
      </c>
      <c r="B13" s="364" t="s">
        <v>297</v>
      </c>
      <c r="C13" s="79">
        <v>103</v>
      </c>
      <c r="D13" s="79">
        <v>83</v>
      </c>
      <c r="E13" s="367" t="s">
        <v>51</v>
      </c>
      <c r="F13" s="368" t="s">
        <v>298</v>
      </c>
      <c r="G13" s="88">
        <f>SUM(G9:G12)</f>
        <v>33056</v>
      </c>
      <c r="H13" s="88">
        <f>SUM(H9:H12)</f>
        <v>32972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5531</v>
      </c>
      <c r="D14" s="79">
        <v>10516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-436</v>
      </c>
      <c r="D15" s="80">
        <v>-1028</v>
      </c>
      <c r="E15" s="361" t="s">
        <v>303</v>
      </c>
      <c r="F15" s="370" t="s">
        <v>304</v>
      </c>
      <c r="G15" s="87">
        <v>141</v>
      </c>
      <c r="H15" s="87">
        <v>126</v>
      </c>
    </row>
    <row r="16" spans="1:8" ht="12">
      <c r="A16" s="363" t="s">
        <v>305</v>
      </c>
      <c r="B16" s="364" t="s">
        <v>306</v>
      </c>
      <c r="C16" s="80">
        <v>52</v>
      </c>
      <c r="D16" s="80">
        <v>19</v>
      </c>
      <c r="E16" s="363" t="s">
        <v>307</v>
      </c>
      <c r="F16" s="369" t="s">
        <v>308</v>
      </c>
      <c r="G16" s="89">
        <v>141</v>
      </c>
      <c r="H16" s="89">
        <v>126</v>
      </c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31374</v>
      </c>
      <c r="D19" s="82">
        <f>SUM(D9:D15)+D16</f>
        <v>31068</v>
      </c>
      <c r="E19" s="373" t="s">
        <v>315</v>
      </c>
      <c r="F19" s="369" t="s">
        <v>316</v>
      </c>
      <c r="G19" s="87">
        <v>778</v>
      </c>
      <c r="H19" s="87">
        <v>357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39</v>
      </c>
    </row>
    <row r="22" spans="1:8" ht="24">
      <c r="A22" s="360" t="s">
        <v>322</v>
      </c>
      <c r="B22" s="375" t="s">
        <v>323</v>
      </c>
      <c r="C22" s="79">
        <v>992</v>
      </c>
      <c r="D22" s="79">
        <v>799</v>
      </c>
      <c r="E22" s="373" t="s">
        <v>324</v>
      </c>
      <c r="F22" s="369" t="s">
        <v>325</v>
      </c>
      <c r="G22" s="87">
        <v>9</v>
      </c>
      <c r="H22" s="87">
        <v>6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21</v>
      </c>
      <c r="D24" s="79">
        <v>68</v>
      </c>
      <c r="E24" s="367" t="s">
        <v>103</v>
      </c>
      <c r="F24" s="370" t="s">
        <v>332</v>
      </c>
      <c r="G24" s="88">
        <f>SUM(G19:G23)</f>
        <v>787</v>
      </c>
      <c r="H24" s="88">
        <f>SUM(H19:H23)</f>
        <v>402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113</v>
      </c>
      <c r="D25" s="79">
        <v>127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1126</v>
      </c>
      <c r="D26" s="82">
        <f>SUM(D22:D25)</f>
        <v>994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32500</v>
      </c>
      <c r="D28" s="83">
        <f>D26+D19</f>
        <v>32062</v>
      </c>
      <c r="E28" s="174" t="s">
        <v>337</v>
      </c>
      <c r="F28" s="370" t="s">
        <v>338</v>
      </c>
      <c r="G28" s="88">
        <f>G13+G15+G24</f>
        <v>33984</v>
      </c>
      <c r="H28" s="88">
        <f>H13+H15+H24</f>
        <v>33500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1484</v>
      </c>
      <c r="D30" s="83">
        <f>IF((H28-D28)&gt;0,H28-D28,0)</f>
        <v>1438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32500</v>
      </c>
      <c r="D33" s="82">
        <f>D28-D31+D32</f>
        <v>32062</v>
      </c>
      <c r="E33" s="174" t="s">
        <v>351</v>
      </c>
      <c r="F33" s="370" t="s">
        <v>352</v>
      </c>
      <c r="G33" s="90">
        <f>G32-G31+G28</f>
        <v>33984</v>
      </c>
      <c r="H33" s="90">
        <f>H32-H31+H28</f>
        <v>33500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1484</v>
      </c>
      <c r="D34" s="83">
        <f>IF((H33-D33)&gt;0,H33-D33,0)</f>
        <v>1438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150</v>
      </c>
      <c r="D35" s="82">
        <f>D36+D37+D38</f>
        <v>143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150</v>
      </c>
      <c r="D36" s="79">
        <v>126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>
        <v>17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1334</v>
      </c>
      <c r="D39" s="570">
        <f>+IF((H33-D33-D35)&gt;0,H33-D33-D35,0)</f>
        <v>1295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1334</v>
      </c>
      <c r="D41" s="85">
        <f>IF(H39=0,IF(D39-D40&gt;0,D39-D40+H40,0),IF(H39-H40&lt;0,H40-H39+D39,0))</f>
        <v>1295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33984</v>
      </c>
      <c r="D42" s="86">
        <f>D33+D35+D39</f>
        <v>33500</v>
      </c>
      <c r="E42" s="177" t="s">
        <v>378</v>
      </c>
      <c r="F42" s="178" t="s">
        <v>379</v>
      </c>
      <c r="G42" s="90">
        <f>G39+G33</f>
        <v>33984</v>
      </c>
      <c r="H42" s="90">
        <f>H39+H33</f>
        <v>33500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871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872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6" sqref="C1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МЕКОМ АД</v>
      </c>
      <c r="C4" s="397" t="s">
        <v>2</v>
      </c>
      <c r="D4" s="353">
        <f>'справка №1-БАЛАНС'!H3</f>
        <v>118502239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към 31.12.2008 год.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34565</v>
      </c>
      <c r="D10" s="92">
        <v>30301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-34984</v>
      </c>
      <c r="D11" s="92">
        <v>-32859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-623</v>
      </c>
      <c r="D13" s="92">
        <v>-410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-103</v>
      </c>
      <c r="D14" s="92">
        <v>-46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13</v>
      </c>
      <c r="D19" s="92">
        <v>769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-1132</v>
      </c>
      <c r="D20" s="93">
        <f>SUM(D10:D19)</f>
        <v>-2245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-1381</v>
      </c>
      <c r="D22" s="92">
        <v>-57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>
        <v>4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-1381</v>
      </c>
      <c r="D32" s="93">
        <f>SUM(D22:D31)</f>
        <v>-53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5698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16808</v>
      </c>
      <c r="D36" s="92">
        <v>11900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-19187</v>
      </c>
      <c r="D37" s="92">
        <v>-9722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-633</v>
      </c>
      <c r="D39" s="92">
        <v>59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-115</v>
      </c>
      <c r="D41" s="92">
        <v>-126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2571</v>
      </c>
      <c r="D42" s="93">
        <f>SUM(D34:D41)</f>
        <v>2111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58</v>
      </c>
      <c r="D43" s="93">
        <f>D42+D32+D20</f>
        <v>-187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280</v>
      </c>
      <c r="D44" s="184">
        <v>467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338</v>
      </c>
      <c r="D45" s="93">
        <f>D44+D43</f>
        <v>280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874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875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B16">
      <selection activeCell="N34" sqref="N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МЕКОМ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118502239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към 31.12.2008 год.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53414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>
        <v>245</v>
      </c>
      <c r="I11" s="96">
        <f>'справка №1-БАЛАНС'!H28+'справка №1-БАЛАНС'!H31</f>
        <v>2337</v>
      </c>
      <c r="J11" s="96">
        <f>'справка №1-БАЛАНС'!H29+'справка №1-БАЛАНС'!H32</f>
        <v>0</v>
      </c>
      <c r="K11" s="98"/>
      <c r="L11" s="424">
        <f>SUM(C11:K11)</f>
        <v>55996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53414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245</v>
      </c>
      <c r="I15" s="99">
        <f t="shared" si="2"/>
        <v>2337</v>
      </c>
      <c r="J15" s="99">
        <f t="shared" si="2"/>
        <v>0</v>
      </c>
      <c r="K15" s="99">
        <f t="shared" si="2"/>
        <v>0</v>
      </c>
      <c r="L15" s="424">
        <f t="shared" si="1"/>
        <v>55996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1334</v>
      </c>
      <c r="J16" s="425">
        <f>+'справка №1-БАЛАНС'!G32</f>
        <v>0</v>
      </c>
      <c r="K16" s="98"/>
      <c r="L16" s="424">
        <f t="shared" si="1"/>
        <v>1334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2590</v>
      </c>
      <c r="D28" s="98">
        <v>3108</v>
      </c>
      <c r="E28" s="98"/>
      <c r="F28" s="98"/>
      <c r="G28" s="98"/>
      <c r="H28" s="98"/>
      <c r="I28" s="98">
        <v>-1</v>
      </c>
      <c r="J28" s="98"/>
      <c r="K28" s="98"/>
      <c r="L28" s="424">
        <f t="shared" si="1"/>
        <v>5697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56004</v>
      </c>
      <c r="D29" s="97">
        <f aca="true" t="shared" si="6" ref="D29:M29">D17+D20+D21+D24+D28+D27+D15+D16</f>
        <v>3108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245</v>
      </c>
      <c r="I29" s="97">
        <f t="shared" si="6"/>
        <v>3670</v>
      </c>
      <c r="J29" s="97">
        <f t="shared" si="6"/>
        <v>0</v>
      </c>
      <c r="K29" s="97">
        <f t="shared" si="6"/>
        <v>0</v>
      </c>
      <c r="L29" s="424">
        <f t="shared" si="1"/>
        <v>63027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56004</v>
      </c>
      <c r="D32" s="97">
        <f t="shared" si="7"/>
        <v>3108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245</v>
      </c>
      <c r="I32" s="97">
        <f t="shared" si="7"/>
        <v>3670</v>
      </c>
      <c r="J32" s="97">
        <f t="shared" si="7"/>
        <v>0</v>
      </c>
      <c r="K32" s="97">
        <f t="shared" si="7"/>
        <v>0</v>
      </c>
      <c r="L32" s="424">
        <f t="shared" si="1"/>
        <v>63027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881</v>
      </c>
      <c r="B35" s="37"/>
      <c r="C35" s="24"/>
      <c r="D35" s="605" t="s">
        <v>817</v>
      </c>
      <c r="E35" s="605"/>
      <c r="F35" s="605" t="s">
        <v>874</v>
      </c>
      <c r="G35" s="605"/>
      <c r="H35" s="605"/>
      <c r="I35" s="605"/>
      <c r="J35" s="24" t="s">
        <v>853</v>
      </c>
      <c r="K35" s="24"/>
      <c r="L35" s="605" t="s">
        <v>875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">
      <pane xSplit="14700" topLeftCell="A9" activePane="topLeft" state="split"/>
      <selection pane="topLeft" activeCell="T23" sqref="T23"/>
      <selection pane="topRight"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МЕКОМ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118502239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към 31.12.2008 год.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34</v>
      </c>
      <c r="E9" s="243">
        <v>53</v>
      </c>
      <c r="F9" s="243"/>
      <c r="G9" s="113">
        <f>D9+E9-F9</f>
        <v>87</v>
      </c>
      <c r="H9" s="103"/>
      <c r="I9" s="103"/>
      <c r="J9" s="113">
        <f>G9+H9-I9</f>
        <v>87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87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7323</v>
      </c>
      <c r="E10" s="243">
        <v>1328</v>
      </c>
      <c r="F10" s="243"/>
      <c r="G10" s="113">
        <f aca="true" t="shared" si="2" ref="G10:G39">D10+E10-F10</f>
        <v>8651</v>
      </c>
      <c r="H10" s="103"/>
      <c r="I10" s="103"/>
      <c r="J10" s="113">
        <f aca="true" t="shared" si="3" ref="J10:J39">G10+H10-I10</f>
        <v>8651</v>
      </c>
      <c r="K10" s="103">
        <v>1362</v>
      </c>
      <c r="L10" s="103">
        <v>302</v>
      </c>
      <c r="M10" s="103"/>
      <c r="N10" s="113">
        <f aca="true" t="shared" si="4" ref="N10:N39">K10+L10-M10</f>
        <v>1664</v>
      </c>
      <c r="O10" s="103"/>
      <c r="P10" s="103"/>
      <c r="Q10" s="113">
        <f t="shared" si="0"/>
        <v>1664</v>
      </c>
      <c r="R10" s="113">
        <f t="shared" si="1"/>
        <v>6987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2275</v>
      </c>
      <c r="E11" s="243">
        <v>3367</v>
      </c>
      <c r="F11" s="243"/>
      <c r="G11" s="113">
        <f t="shared" si="2"/>
        <v>5642</v>
      </c>
      <c r="H11" s="103"/>
      <c r="I11" s="103"/>
      <c r="J11" s="113">
        <f t="shared" si="3"/>
        <v>5642</v>
      </c>
      <c r="K11" s="103">
        <v>1670</v>
      </c>
      <c r="L11" s="103">
        <v>307</v>
      </c>
      <c r="M11" s="103"/>
      <c r="N11" s="113">
        <f t="shared" si="4"/>
        <v>1977</v>
      </c>
      <c r="O11" s="103"/>
      <c r="P11" s="103"/>
      <c r="Q11" s="113">
        <f t="shared" si="0"/>
        <v>1977</v>
      </c>
      <c r="R11" s="113">
        <f t="shared" si="1"/>
        <v>3665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78</v>
      </c>
      <c r="E13" s="243">
        <v>49</v>
      </c>
      <c r="F13" s="243"/>
      <c r="G13" s="113">
        <f t="shared" si="2"/>
        <v>127</v>
      </c>
      <c r="H13" s="103"/>
      <c r="I13" s="103"/>
      <c r="J13" s="113">
        <f t="shared" si="3"/>
        <v>127</v>
      </c>
      <c r="K13" s="103">
        <v>51</v>
      </c>
      <c r="L13" s="103">
        <v>9</v>
      </c>
      <c r="M13" s="103"/>
      <c r="N13" s="113">
        <f t="shared" si="4"/>
        <v>60</v>
      </c>
      <c r="O13" s="103"/>
      <c r="P13" s="103"/>
      <c r="Q13" s="113">
        <f t="shared" si="0"/>
        <v>60</v>
      </c>
      <c r="R13" s="113">
        <f t="shared" si="1"/>
        <v>67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>
        <v>3</v>
      </c>
      <c r="E15" s="565"/>
      <c r="F15" s="565"/>
      <c r="G15" s="113">
        <f t="shared" si="2"/>
        <v>3</v>
      </c>
      <c r="H15" s="566"/>
      <c r="I15" s="566"/>
      <c r="J15" s="113">
        <f t="shared" si="3"/>
        <v>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321</v>
      </c>
      <c r="E16" s="243">
        <v>109</v>
      </c>
      <c r="F16" s="243"/>
      <c r="G16" s="113">
        <f t="shared" si="2"/>
        <v>430</v>
      </c>
      <c r="H16" s="103"/>
      <c r="I16" s="103"/>
      <c r="J16" s="113">
        <f t="shared" si="3"/>
        <v>430</v>
      </c>
      <c r="K16" s="103">
        <v>65</v>
      </c>
      <c r="L16" s="103">
        <v>16</v>
      </c>
      <c r="M16" s="103"/>
      <c r="N16" s="113">
        <f t="shared" si="4"/>
        <v>81</v>
      </c>
      <c r="O16" s="103"/>
      <c r="P16" s="103"/>
      <c r="Q16" s="113">
        <f aca="true" t="shared" si="5" ref="Q16:Q25">N16+O16-P16</f>
        <v>81</v>
      </c>
      <c r="R16" s="113">
        <f aca="true" t="shared" si="6" ref="R16:R25">J16-Q16</f>
        <v>349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10034</v>
      </c>
      <c r="E17" s="248">
        <f>SUM(E9:E16)</f>
        <v>4906</v>
      </c>
      <c r="F17" s="248">
        <f>SUM(F9:F16)</f>
        <v>0</v>
      </c>
      <c r="G17" s="113">
        <f t="shared" si="2"/>
        <v>14940</v>
      </c>
      <c r="H17" s="114">
        <f>SUM(H9:H16)</f>
        <v>0</v>
      </c>
      <c r="I17" s="114">
        <f>SUM(I9:I16)</f>
        <v>0</v>
      </c>
      <c r="J17" s="113">
        <f t="shared" si="3"/>
        <v>14940</v>
      </c>
      <c r="K17" s="114">
        <f>SUM(K9:K16)</f>
        <v>3148</v>
      </c>
      <c r="L17" s="114">
        <f>SUM(L9:L16)</f>
        <v>634</v>
      </c>
      <c r="M17" s="114">
        <f>SUM(M9:M16)</f>
        <v>0</v>
      </c>
      <c r="N17" s="113">
        <f t="shared" si="4"/>
        <v>3782</v>
      </c>
      <c r="O17" s="114">
        <f>SUM(O9:O16)</f>
        <v>0</v>
      </c>
      <c r="P17" s="114">
        <f>SUM(P9:P16)</f>
        <v>0</v>
      </c>
      <c r="Q17" s="113">
        <f t="shared" si="5"/>
        <v>3782</v>
      </c>
      <c r="R17" s="113">
        <f t="shared" si="6"/>
        <v>11158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8</v>
      </c>
      <c r="E22" s="243">
        <v>2</v>
      </c>
      <c r="F22" s="243"/>
      <c r="G22" s="113">
        <f t="shared" si="2"/>
        <v>10</v>
      </c>
      <c r="H22" s="103"/>
      <c r="I22" s="103"/>
      <c r="J22" s="113">
        <f t="shared" si="3"/>
        <v>10</v>
      </c>
      <c r="K22" s="103">
        <v>6</v>
      </c>
      <c r="L22" s="103">
        <v>1</v>
      </c>
      <c r="M22" s="103"/>
      <c r="N22" s="113">
        <f t="shared" si="4"/>
        <v>7</v>
      </c>
      <c r="O22" s="103"/>
      <c r="P22" s="103"/>
      <c r="Q22" s="113">
        <f t="shared" si="5"/>
        <v>7</v>
      </c>
      <c r="R22" s="11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8</v>
      </c>
      <c r="E25" s="244">
        <f aca="true" t="shared" si="7" ref="E25:P25">SUM(E21:E24)</f>
        <v>2</v>
      </c>
      <c r="F25" s="244">
        <f t="shared" si="7"/>
        <v>0</v>
      </c>
      <c r="G25" s="105">
        <f t="shared" si="2"/>
        <v>10</v>
      </c>
      <c r="H25" s="104">
        <f t="shared" si="7"/>
        <v>0</v>
      </c>
      <c r="I25" s="104">
        <f t="shared" si="7"/>
        <v>0</v>
      </c>
      <c r="J25" s="105">
        <f t="shared" si="3"/>
        <v>10</v>
      </c>
      <c r="K25" s="104">
        <f t="shared" si="7"/>
        <v>6</v>
      </c>
      <c r="L25" s="104">
        <f t="shared" si="7"/>
        <v>1</v>
      </c>
      <c r="M25" s="104">
        <f t="shared" si="7"/>
        <v>0</v>
      </c>
      <c r="N25" s="105">
        <f t="shared" si="4"/>
        <v>7</v>
      </c>
      <c r="O25" s="104">
        <f t="shared" si="7"/>
        <v>0</v>
      </c>
      <c r="P25" s="104">
        <f t="shared" si="7"/>
        <v>0</v>
      </c>
      <c r="Q25" s="105">
        <f t="shared" si="5"/>
        <v>7</v>
      </c>
      <c r="R25" s="105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50186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50186</v>
      </c>
      <c r="H27" s="109">
        <f t="shared" si="8"/>
        <v>0</v>
      </c>
      <c r="I27" s="109">
        <f t="shared" si="8"/>
        <v>0</v>
      </c>
      <c r="J27" s="110">
        <f t="shared" si="3"/>
        <v>50186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50186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50183</v>
      </c>
      <c r="E28" s="243"/>
      <c r="F28" s="243"/>
      <c r="G28" s="113">
        <f t="shared" si="2"/>
        <v>50183</v>
      </c>
      <c r="H28" s="103"/>
      <c r="I28" s="103"/>
      <c r="J28" s="113">
        <f t="shared" si="3"/>
        <v>50183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50183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3</v>
      </c>
      <c r="E31" s="243"/>
      <c r="F31" s="243"/>
      <c r="G31" s="113">
        <f t="shared" si="2"/>
        <v>3</v>
      </c>
      <c r="H31" s="111"/>
      <c r="I31" s="111"/>
      <c r="J31" s="113">
        <f t="shared" si="3"/>
        <v>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50186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50186</v>
      </c>
      <c r="H38" s="114">
        <f t="shared" si="12"/>
        <v>0</v>
      </c>
      <c r="I38" s="114">
        <f t="shared" si="12"/>
        <v>0</v>
      </c>
      <c r="J38" s="113">
        <f t="shared" si="3"/>
        <v>50186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50186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60228</v>
      </c>
      <c r="E40" s="547">
        <f>E17+E18+E19+E25+E38+E39</f>
        <v>4908</v>
      </c>
      <c r="F40" s="547">
        <f aca="true" t="shared" si="13" ref="F40:R40">F17+F18+F19+F25+F38+F39</f>
        <v>0</v>
      </c>
      <c r="G40" s="547">
        <f t="shared" si="13"/>
        <v>65136</v>
      </c>
      <c r="H40" s="547">
        <f t="shared" si="13"/>
        <v>0</v>
      </c>
      <c r="I40" s="547">
        <f t="shared" si="13"/>
        <v>0</v>
      </c>
      <c r="J40" s="547">
        <f t="shared" si="13"/>
        <v>65136</v>
      </c>
      <c r="K40" s="547">
        <f t="shared" si="13"/>
        <v>3154</v>
      </c>
      <c r="L40" s="547">
        <f t="shared" si="13"/>
        <v>635</v>
      </c>
      <c r="M40" s="547">
        <f t="shared" si="13"/>
        <v>0</v>
      </c>
      <c r="N40" s="547">
        <f t="shared" si="13"/>
        <v>3789</v>
      </c>
      <c r="O40" s="547">
        <f t="shared" si="13"/>
        <v>0</v>
      </c>
      <c r="P40" s="547">
        <f t="shared" si="13"/>
        <v>0</v>
      </c>
      <c r="Q40" s="547">
        <f t="shared" si="13"/>
        <v>3789</v>
      </c>
      <c r="R40" s="547">
        <f t="shared" si="13"/>
        <v>61347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882</v>
      </c>
      <c r="C44" s="445"/>
      <c r="D44" s="446"/>
      <c r="E44" s="446"/>
      <c r="F44" s="446"/>
      <c r="G44" s="436"/>
      <c r="H44" s="447" t="s">
        <v>873</v>
      </c>
      <c r="I44" s="447"/>
      <c r="J44" s="447"/>
      <c r="K44" s="617"/>
      <c r="L44" s="617"/>
      <c r="M44" s="617"/>
      <c r="N44" s="617"/>
      <c r="O44" s="618" t="s">
        <v>872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МЕКОМ АД</v>
      </c>
      <c r="B3" s="633"/>
      <c r="C3" s="353" t="s">
        <v>2</v>
      </c>
      <c r="E3" s="353">
        <f>'справка №1-БАЛАНС'!H3</f>
        <v>118502239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към 31.12.2008 год.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2818</v>
      </c>
      <c r="D16" s="165">
        <f>+D17+D18</f>
        <v>0</v>
      </c>
      <c r="E16" s="166">
        <f t="shared" si="0"/>
        <v>2818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2818</v>
      </c>
      <c r="D18" s="153"/>
      <c r="E18" s="166">
        <f t="shared" si="0"/>
        <v>2818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2818</v>
      </c>
      <c r="D19" s="149">
        <f>D11+D15+D16</f>
        <v>0</v>
      </c>
      <c r="E19" s="164">
        <f>E11+E15+E16</f>
        <v>2818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6380</v>
      </c>
      <c r="D28" s="153">
        <v>6380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10269</v>
      </c>
      <c r="D30" s="153">
        <v>10269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1278</v>
      </c>
      <c r="D33" s="150">
        <f>SUM(D34:D37)</f>
        <v>1278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1278</v>
      </c>
      <c r="D35" s="153">
        <v>1278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810</v>
      </c>
      <c r="D38" s="150">
        <f>SUM(D39:D42)</f>
        <v>810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810</v>
      </c>
      <c r="D42" s="153">
        <v>810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18737</v>
      </c>
      <c r="D43" s="149">
        <f>D24+D28+D29+D31+D30+D32+D33+D38</f>
        <v>18737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21555</v>
      </c>
      <c r="D44" s="148">
        <f>D43+D21+D19+D9</f>
        <v>18737</v>
      </c>
      <c r="E44" s="164">
        <f>E43+E21+E19+E9</f>
        <v>2818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16004</v>
      </c>
      <c r="D56" s="148">
        <f>D57+D59</f>
        <v>0</v>
      </c>
      <c r="E56" s="165">
        <f t="shared" si="1"/>
        <v>16004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16004</v>
      </c>
      <c r="D57" s="153"/>
      <c r="E57" s="165">
        <f t="shared" si="1"/>
        <v>16004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22</v>
      </c>
      <c r="D64" s="153"/>
      <c r="E64" s="165">
        <f t="shared" si="1"/>
        <v>22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22</v>
      </c>
      <c r="D65" s="154"/>
      <c r="E65" s="165">
        <f t="shared" si="1"/>
        <v>22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16026</v>
      </c>
      <c r="D66" s="148">
        <f>D52+D56+D61+D62+D63+D64</f>
        <v>0</v>
      </c>
      <c r="E66" s="165">
        <f t="shared" si="1"/>
        <v>16026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75</v>
      </c>
      <c r="D68" s="153"/>
      <c r="E68" s="165">
        <f t="shared" si="1"/>
        <v>75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896</v>
      </c>
      <c r="D75" s="148">
        <f>D76+D78</f>
        <v>896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>
        <v>896</v>
      </c>
      <c r="D78" s="153">
        <v>896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7228</v>
      </c>
      <c r="D85" s="149">
        <f>SUM(D86:D90)+D94</f>
        <v>7218</v>
      </c>
      <c r="E85" s="149">
        <f>SUM(E86:E90)+E94</f>
        <v>10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6951</v>
      </c>
      <c r="D87" s="153">
        <v>6940</v>
      </c>
      <c r="E87" s="165">
        <f t="shared" si="1"/>
        <v>11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95</v>
      </c>
      <c r="D89" s="153">
        <v>96</v>
      </c>
      <c r="E89" s="165">
        <f t="shared" si="1"/>
        <v>-1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158</v>
      </c>
      <c r="D90" s="148">
        <f>SUM(D91:D93)</f>
        <v>158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158</v>
      </c>
      <c r="D93" s="153">
        <v>158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24</v>
      </c>
      <c r="D94" s="153">
        <v>24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97</v>
      </c>
      <c r="D95" s="153">
        <v>11</v>
      </c>
      <c r="E95" s="165">
        <f t="shared" si="1"/>
        <v>86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8221</v>
      </c>
      <c r="D96" s="149">
        <f>D85+D80+D75+D71+D95</f>
        <v>8125</v>
      </c>
      <c r="E96" s="149">
        <f>E85+E80+E75+E71+E95</f>
        <v>96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24322</v>
      </c>
      <c r="D97" s="149">
        <f>D96+D68+D66</f>
        <v>8125</v>
      </c>
      <c r="E97" s="149">
        <f>E96+E68+E66</f>
        <v>16197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883</v>
      </c>
      <c r="B109" s="630"/>
      <c r="C109" s="630" t="s">
        <v>876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877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МЕКОМ АД</v>
      </c>
      <c r="D4" s="628"/>
      <c r="E4" s="628"/>
      <c r="F4" s="578"/>
      <c r="G4" s="580" t="s">
        <v>2</v>
      </c>
      <c r="H4" s="580"/>
      <c r="I4" s="589">
        <f>'справка №1-БАЛАНС'!H3</f>
        <v>118502239</v>
      </c>
    </row>
    <row r="5" spans="1:9" ht="15">
      <c r="A5" s="522" t="s">
        <v>5</v>
      </c>
      <c r="B5" s="579"/>
      <c r="C5" s="606" t="str">
        <f>'справка №1-БАЛАНС'!E5</f>
        <v>към 31.12.2008 год.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5534519</v>
      </c>
      <c r="D12" s="141"/>
      <c r="E12" s="141"/>
      <c r="F12" s="141">
        <v>27054</v>
      </c>
      <c r="G12" s="141"/>
      <c r="H12" s="141"/>
      <c r="I12" s="541">
        <f>F12+G12-H12</f>
        <v>27054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5534519</v>
      </c>
      <c r="D17" s="127">
        <f t="shared" si="1"/>
        <v>0</v>
      </c>
      <c r="E17" s="127">
        <f t="shared" si="1"/>
        <v>0</v>
      </c>
      <c r="F17" s="127">
        <f t="shared" si="1"/>
        <v>27054</v>
      </c>
      <c r="G17" s="127">
        <f t="shared" si="1"/>
        <v>0</v>
      </c>
      <c r="H17" s="127">
        <f t="shared" si="1"/>
        <v>0</v>
      </c>
      <c r="I17" s="541">
        <f t="shared" si="0"/>
        <v>27054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884</v>
      </c>
      <c r="B30" s="636"/>
      <c r="C30" s="636"/>
      <c r="D30" s="568" t="s">
        <v>817</v>
      </c>
      <c r="E30" s="635" t="s">
        <v>874</v>
      </c>
      <c r="F30" s="635"/>
      <c r="G30" s="635"/>
      <c r="H30" s="519" t="s">
        <v>779</v>
      </c>
      <c r="I30" s="635" t="s">
        <v>875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МЕКОМ АД</v>
      </c>
      <c r="C5" s="627"/>
      <c r="D5" s="587"/>
      <c r="E5" s="353" t="s">
        <v>2</v>
      </c>
      <c r="F5" s="590">
        <f>'справка №1-БАЛАНС'!H3</f>
        <v>118502239</v>
      </c>
    </row>
    <row r="6" spans="1:13" ht="15" customHeight="1">
      <c r="A6" s="54" t="s">
        <v>820</v>
      </c>
      <c r="B6" s="606" t="str">
        <f>'справка №1-БАЛАНС'!E5</f>
        <v>към 31.12.2008 год.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3582612</v>
      </c>
      <c r="D12" s="550">
        <v>99</v>
      </c>
      <c r="E12" s="550"/>
      <c r="F12" s="552">
        <f>C12-E12</f>
        <v>3582612</v>
      </c>
    </row>
    <row r="13" spans="1:6" ht="12.75">
      <c r="A13" s="66" t="s">
        <v>860</v>
      </c>
      <c r="B13" s="67"/>
      <c r="C13" s="550">
        <v>2450000</v>
      </c>
      <c r="D13" s="550">
        <v>98</v>
      </c>
      <c r="E13" s="550"/>
      <c r="F13" s="552">
        <f aca="true" t="shared" si="0" ref="F13:F26">C13-E13</f>
        <v>2450000</v>
      </c>
    </row>
    <row r="14" spans="1:6" ht="12.75">
      <c r="A14" s="66" t="s">
        <v>861</v>
      </c>
      <c r="B14" s="67"/>
      <c r="C14" s="550">
        <v>4931102</v>
      </c>
      <c r="D14" s="550">
        <v>97.32</v>
      </c>
      <c r="E14" s="550"/>
      <c r="F14" s="552">
        <f t="shared" si="0"/>
        <v>4931102</v>
      </c>
    </row>
    <row r="15" spans="1:6" ht="12.75">
      <c r="A15" s="66" t="s">
        <v>862</v>
      </c>
      <c r="B15" s="67"/>
      <c r="C15" s="550">
        <v>1980000</v>
      </c>
      <c r="D15" s="550">
        <v>99</v>
      </c>
      <c r="E15" s="550"/>
      <c r="F15" s="552">
        <f t="shared" si="0"/>
        <v>1980000</v>
      </c>
    </row>
    <row r="16" spans="1:6" ht="12.75">
      <c r="A16" s="66" t="s">
        <v>863</v>
      </c>
      <c r="B16" s="67"/>
      <c r="C16" s="550">
        <v>877500</v>
      </c>
      <c r="D16" s="550">
        <v>97.5</v>
      </c>
      <c r="E16" s="550"/>
      <c r="F16" s="552">
        <f t="shared" si="0"/>
        <v>877500</v>
      </c>
    </row>
    <row r="17" spans="1:6" ht="12.75">
      <c r="A17" s="66" t="s">
        <v>864</v>
      </c>
      <c r="B17" s="67"/>
      <c r="C17" s="550">
        <v>1077600</v>
      </c>
      <c r="D17" s="550">
        <v>80</v>
      </c>
      <c r="E17" s="550"/>
      <c r="F17" s="552">
        <f t="shared" si="0"/>
        <v>1077600</v>
      </c>
    </row>
    <row r="18" spans="1:6" ht="12.75">
      <c r="A18" s="66" t="s">
        <v>865</v>
      </c>
      <c r="B18" s="67"/>
      <c r="C18" s="550">
        <v>2296500</v>
      </c>
      <c r="D18" s="550">
        <v>97</v>
      </c>
      <c r="E18" s="550"/>
      <c r="F18" s="552">
        <f t="shared" si="0"/>
        <v>2296500</v>
      </c>
    </row>
    <row r="19" spans="1:6" ht="12.75">
      <c r="A19" s="66" t="s">
        <v>866</v>
      </c>
      <c r="B19" s="67"/>
      <c r="C19" s="550">
        <v>5885472</v>
      </c>
      <c r="D19" s="550">
        <v>96</v>
      </c>
      <c r="E19" s="550"/>
      <c r="F19" s="552">
        <f t="shared" si="0"/>
        <v>5885472</v>
      </c>
    </row>
    <row r="20" spans="1:6" ht="12.75">
      <c r="A20" s="66" t="s">
        <v>867</v>
      </c>
      <c r="B20" s="67"/>
      <c r="C20" s="550">
        <v>796500</v>
      </c>
      <c r="D20" s="550">
        <v>99</v>
      </c>
      <c r="E20" s="550"/>
      <c r="F20" s="552">
        <f t="shared" si="0"/>
        <v>796500</v>
      </c>
    </row>
    <row r="21" spans="1:6" ht="12.75">
      <c r="A21" s="66" t="s">
        <v>868</v>
      </c>
      <c r="B21" s="67"/>
      <c r="C21" s="550">
        <v>871500</v>
      </c>
      <c r="D21" s="550">
        <v>99.6</v>
      </c>
      <c r="E21" s="550"/>
      <c r="F21" s="552">
        <f t="shared" si="0"/>
        <v>871500</v>
      </c>
    </row>
    <row r="22" spans="1:6" ht="12.75">
      <c r="A22" s="66" t="s">
        <v>869</v>
      </c>
      <c r="B22" s="67"/>
      <c r="C22" s="550">
        <v>4400</v>
      </c>
      <c r="D22" s="550">
        <v>88</v>
      </c>
      <c r="E22" s="550"/>
      <c r="F22" s="552">
        <f t="shared" si="0"/>
        <v>4400</v>
      </c>
    </row>
    <row r="23" spans="1:6" ht="12.75">
      <c r="A23" s="66" t="s">
        <v>870</v>
      </c>
      <c r="B23" s="67"/>
      <c r="C23" s="550">
        <v>4800</v>
      </c>
      <c r="D23" s="550">
        <v>96</v>
      </c>
      <c r="E23" s="550"/>
      <c r="F23" s="552">
        <f t="shared" si="0"/>
        <v>4800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24757986</v>
      </c>
      <c r="D27" s="536"/>
      <c r="E27" s="536">
        <f>SUM(E12:E26)</f>
        <v>0</v>
      </c>
      <c r="F27" s="551">
        <f>SUM(F12:F26)</f>
        <v>24757986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24757986</v>
      </c>
      <c r="D79" s="536"/>
      <c r="E79" s="536">
        <f>E78+E61+E44+E27</f>
        <v>0</v>
      </c>
      <c r="F79" s="551">
        <f>F78+F61+F44+F27</f>
        <v>24757986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885</v>
      </c>
      <c r="B151" s="561"/>
      <c r="C151" s="638" t="s">
        <v>876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877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</cp:lastModifiedBy>
  <cp:lastPrinted>2008-11-28T08:06:27Z</cp:lastPrinted>
  <dcterms:created xsi:type="dcterms:W3CDTF">2000-06-29T12:02:40Z</dcterms:created>
  <dcterms:modified xsi:type="dcterms:W3CDTF">2009-03-28T12:26:33Z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