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<sst xmlns="http://schemas.openxmlformats.org/spreadsheetml/2006/main" count="4322" uniqueCount="1004">
  <si>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</si>
  <si>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</si>
  <si>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</si>
  <si>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</si>
  <si>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</si>
  <si>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</si>
  <si>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</si>
  <si>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</si>
  <si>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</si>
  <si>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</si>
  <si>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</si>
  <si>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</si>
  <si>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</si>
  <si>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</si>
  <si>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</si>
  <si>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</si>
  <si>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</si>
  <si>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</si>
  <si>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</si>
  <si>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</si>
  <si>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</si>
  <si>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</si>
  <si>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</si>
  <si>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</si>
  <si>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</si>
  <si>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</si>
  <si>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</si>
  <si>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</si>
  <si>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</si>
  <si>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</si>
  <si>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</si>
  <si>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</si>
  <si>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</si>
  <si>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</si>
  <si>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</si>
  <si>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</si>
  <si>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</si>
  <si>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</si>
  <si>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</si>
  <si>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</si>
  <si>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</si>
  <si>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</si>
  <si>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</si>
  <si>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</si>
  <si>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</si>
  <si>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</si>
  <si>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</si>
  <si>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</si>
  <si>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</si>
  <si>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</si>
  <si>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</si>
  <si>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</si>
  <si>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</si>
  <si>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</si>
  <si>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</si>
  <si>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</si>
  <si>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</si>
  <si>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</si>
  <si>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</si>
  <si>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</si>
  <si>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</si>
  <si>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</si>
  <si>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</si>
  <si>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</si>
  <si>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</si>
  <si>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</si>
  <si>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</si>
  <si>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</si>
  <si>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</si>
  <si>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</si>
  <si>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</si>
  <si>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</si>
  <si>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</si>
  <si>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</si>
  <si>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</si>
  <si>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</si>
  <si>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</si>
  <si>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</si>
  <si>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</si>
  <si>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</si>
  <si>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</si>
  <si>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</si>
  <si>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</si>
  <si>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</si>
  <si>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</si>
  <si>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</si>
  <si>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</si>
  <si>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</si>
  <si>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</si>
  <si>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</si>
  <si>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</si>
  <si>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</si>
  <si>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</si>
  <si>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</si>
  <si>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</si>
  <si>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</si>
  <si>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</si>
  <si>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</si>
  <si>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</si>
  <si>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</si>
  <si>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</si>
  <si>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</si>
  <si>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</si>
  <si>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</si>
  <si>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</si>
  <si>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</si>
  <si>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</si>
  <si>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</si>
  <si>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</si>
  <si>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</si>
  <si>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</si>
  <si>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</si>
  <si>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</si>
  <si>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</si>
  <si>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</si>
  <si>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</si>
  <si>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</si>
  <si>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</si>
  <si>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</si>
  <si>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</si>
  <si>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</si>
  <si>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</si>
  <si>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</si>
  <si>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</si>
  <si>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</si>
  <si>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</si>
  <si>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</si>
  <si>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</si>
  <si>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</si>
  <si>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</si>
  <si>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</si>
  <si>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</si>
  <si>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</si>
  <si>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</si>
  <si>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</si>
  <si>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</si>
  <si>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</si>
  <si>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</si>
  <si>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</si>
  <si>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</si>
  <si>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</si>
  <si>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</si>
  <si>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</si>
  <si>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</si>
  <si>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</si>
  <si>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</si>
  <si>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</si>
  <si>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</si>
  <si>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</si>
  <si>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</si>
  <si>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</si>
  <si>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</si>
  <si>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</si>
  <si>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</si>
  <si>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</si>
  <si>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</si>
  <si>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</si>
  <si>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</si>
  <si>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</si>
  <si>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</si>
  <si>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</si>
  <si>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</si>
  <si>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</si>
  <si>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</si>
  <si>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</si>
  <si>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</si>
  <si>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</si>
  <si>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</si>
  <si>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</si>
  <si>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</si>
  <si>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</si>
  <si>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</si>
  <si>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</si>
  <si>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</si>
  <si>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</si>
  <si>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</si>
  <si>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</si>
  <si>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</si>
  <si>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</si>
  <si>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</si>
  <si>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</si>
  <si>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</si>
  <si>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</si>
  <si>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</si>
  <si>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</si>
  <si>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</si>
  <si>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</si>
  <si>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</si>
  <si>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</si>
  <si>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</si>
  <si>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</si>
  <si>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</si>
  <si>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</si>
  <si>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</si>
  <si>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</si>
  <si>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</si>
  <si>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</si>
  <si>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</si>
  <si>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</si>
  <si>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</si>
  <si>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</si>
  <si>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</si>
  <si>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</si>
  <si>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</si>
  <si>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</si>
  <si>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</si>
  <si>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</si>
  <si>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</si>
  <si>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</si>
  <si>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</si>
  <si>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</si>
  <si>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</si>
  <si>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</si>
  <si>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</si>
  <si>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</si>
  <si>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</si>
  <si>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</si>
  <si>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</si>
  <si>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</si>
  <si>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</si>
  <si>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</si>
  <si>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</si>
  <si>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</si>
  <si>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</si>
  <si>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</si>
  <si>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</si>
  <si>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</si>
  <si>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</si>
  <si>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</si>
  <si>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</si>
  <si>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</si>
  <si>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</si>
  <si>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</si>
  <si>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</si>
  <si>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</si>
  <si>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</si>
  <si>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</si>
  <si>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</si>
  <si>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</si>
  <si>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</si>
  <si>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</si>
  <si>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</si>
  <si>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</si>
  <si>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</si>
  <si>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</si>
  <si>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</si>
  <si>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</si>
  <si>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</si>
  <si>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</si>
  <si>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</si>
  <si>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</si>
  <si>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</si>
  <si>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</si>
  <si>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</si>
  <si>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</si>
  <si>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</si>
  <si>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</si>
  <si>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</si>
  <si>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</si>
  <si>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</si>
  <si>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</si>
  <si>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</si>
  <si>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</si>
  <si>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</si>
  <si>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</si>
  <si>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</si>
  <si>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</si>
  <si>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</si>
  <si>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</si>
  <si>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</si>
  <si>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</si>
  <si>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</si>
  <si>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</si>
  <si>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</si>
  <si>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</si>
  <si>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</si>
  <si>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</si>
  <si>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</si>
  <si>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</si>
  <si>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</si>
  <si>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</si>
  <si>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</si>
  <si>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</si>
  <si>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</si>
  <si>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</si>
  <si>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</si>
  <si>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</si>
  <si>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</si>
  <si>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</si>
  <si>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</si>
  <si>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</si>
  <si>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</si>
  <si>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</si>
  <si>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</si>
  <si>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</si>
  <si>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</si>
  <si>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</si>
  <si>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</si>
  <si>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</si>
  <si>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</si>
  <si>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</si>
  <si>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</si>
  <si>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</si>
  <si>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</si>
  <si>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</si>
  <si>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</si>
  <si>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</si>
  <si>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</si>
  <si>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</si>
  <si>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</si>
  <si>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</si>
  <si>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</si>
  <si>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</si>
  <si>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</si>
  <si>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</si>
  <si>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</si>
  <si>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</si>
  <si>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</si>
  <si>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</si>
  <si>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</si>
  <si>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</si>
  <si>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</si>
  <si>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</si>
  <si>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</si>
  <si>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</si>
  <si>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</si>
  <si>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</si>
  <si>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</si>
  <si>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</si>
  <si>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</si>
  <si>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</si>
  <si>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</si>
  <si>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</si>
  <si>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</si>
  <si>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</si>
  <si>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</si>
  <si>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</si>
  <si>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</si>
  <si>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</si>
  <si>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</si>
  <si>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</si>
  <si>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</si>
  <si>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</si>
  <si>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</si>
  <si>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</si>
  <si>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</si>
  <si>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</si>
  <si>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</si>
  <si>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</si>
  <si>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</si>
  <si>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</si>
  <si>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</si>
  <si>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</si>
  <si>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</si>
  <si>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</si>
  <si>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</si>
  <si>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</si>
  <si>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</si>
  <si>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</si>
  <si>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</si>
  <si>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</si>
  <si>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</si>
  <si>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</si>
  <si>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</si>
  <si>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</si>
  <si>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</si>
  <si>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</si>
  <si>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</si>
  <si>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</si>
  <si>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</si>
  <si>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</si>
  <si>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</si>
  <si>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</si>
  <si>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</si>
  <si>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</si>
  <si>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</si>
  <si>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</si>
  <si>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</si>
  <si>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</si>
  <si>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</si>
  <si>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</si>
  <si>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</si>
  <si>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</si>
  <si>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</si>
  <si>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</si>
  <si>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</si>
  <si>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</si>
  <si>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</si>
  <si>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</si>
  <si>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</si>
  <si>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</si>
  <si>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</si>
  <si>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</si>
  <si>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</si>
  <si>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</si>
  <si>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</si>
  <si>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</si>
  <si>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</si>
  <si>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</si>
  <si>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</si>
  <si>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</si>
  <si>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</si>
  <si>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</si>
  <si>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</si>
  <si>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</si>
  <si>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</si>
  <si>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</si>
  <si>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</si>
  <si>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</si>
  <si>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</si>
  <si>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</si>
  <si>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</si>
  <si>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</si>
  <si>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</si>
  <si>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</si>
  <si>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</si>
  <si>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</si>
  <si>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</si>
  <si>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</si>
  <si>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</si>
  <si>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</si>
  <si>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</si>
  <si>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</si>
  <si>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</si>
  <si>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</si>
  <si>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</si>
  <si>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</si>
  <si>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</si>
  <si>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</si>
  <si>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</si>
  <si>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</si>
  <si>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</si>
  <si>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</si>
  <si>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</si>
  <si>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</si>
  <si>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</si>
  <si>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</si>
  <si>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</si>
  <si>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</si>
  <si>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</si>
  <si>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</si>
  <si>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</si>
  <si>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</si>
  <si>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</si>
  <si>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</si>
  <si>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</si>
  <si>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</si>
  <si>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</si>
  <si>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</si>
  <si>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</si>
  <si>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</si>
  <si>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</si>
  <si>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</si>
  <si>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</si>
  <si>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</si>
  <si>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</si>
  <si>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</si>
  <si>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</si>
  <si>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</si>
  <si>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</si>
  <si>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</si>
  <si>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</si>
  <si>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</si>
  <si>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</si>
  <si>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</si>
  <si>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</si>
  <si>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</si>
  <si>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</si>
  <si>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</si>
  <si>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</si>
  <si>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</si>
  <si>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</si>
  <si>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</si>
  <si>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</si>
  <si>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</si>
  <si>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</si>
  <si>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</si>
  <si>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</si>
  <si>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</si>
  <si>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</si>
  <si>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</si>
  <si>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</si>
  <si>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</si>
  <si>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</si>
  <si>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</si>
  <si>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</si>
  <si>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</si>
  <si>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</si>
  <si>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</si>
  <si>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</si>
  <si>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</si>
  <si>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</si>
  <si>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</si>
  <si>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</si>
  <si>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</si>
  <si>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</si>
  <si>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</si>
  <si>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</si>
  <si>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</si>
  <si>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</si>
  <si>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</si>
  <si>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</si>
  <si>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</si>
  <si>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</si>
  <si>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</si>
  <si>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</si>
  <si>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</si>
  <si>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</si>
  <si>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</si>
  <si>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</si>
  <si>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</si>
  <si>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</si>
  <si>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</si>
  <si>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</si>
  <si>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</si>
  <si>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</si>
  <si>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</si>
  <si>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</si>
  <si>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</si>
  <si>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</si>
  <si>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</si>
  <si>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</si>
  <si>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</si>
  <si>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</si>
  <si>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</si>
  <si>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</si>
  <si>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</si>
  <si>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</si>
  <si>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</si>
  <si>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</si>
  <si>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</si>
  <si>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</si>
  <si>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</si>
  <si>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</si>
  <si>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</si>
  <si>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</si>
  <si>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</si>
  <si>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</si>
  <si>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</si>
  <si>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</si>
  <si>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</si>
  <si>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</si>
  <si>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</si>
  <si>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</si>
  <si>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</si>
  <si>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</si>
  <si>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</si>
  <si>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</si>
  <si>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</si>
  <si>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</si>
  <si>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</si>
  <si>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</si>
  <si>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</si>
  <si>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</si>
  <si>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</si>
  <si>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</si>
  <si>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</si>
  <si>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</si>
  <si>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</si>
  <si>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</si>
  <si>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</si>
  <si>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</si>
  <si>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</si>
  <si>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</si>
  <si>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</si>
  <si>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</si>
  <si>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</si>
  <si>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</si>
  <si>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</si>
  <si>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</si>
  <si>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</si>
  <si>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</si>
  <si>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</si>
  <si>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</si>
  <si>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</si>
  <si>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</si>
  <si>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</si>
  <si>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</si>
  <si>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</si>
  <si>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</si>
  <si>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</si>
  <si>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</si>
  <si>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</si>
  <si>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</si>
  <si>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</si>
  <si>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</si>
  <si>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</si>
  <si>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</si>
  <si>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</si>
  <si>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</si>
  <si>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</si>
  <si>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</si>
  <si>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</si>
  <si>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</si>
  <si>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</si>
  <si>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</si>
  <si>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</si>
  <si>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</si>
  <si>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</si>
  <si>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</si>
  <si>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</si>
  <si>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</si>
  <si>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</si>
  <si>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</si>
  <si>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</si>
  <si>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</si>
  <si>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</si>
  <si>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</si>
  <si>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</si>
  <si>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</si>
  <si>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</si>
  <si>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</si>
  <si>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</si>
  <si>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</si>
  <si>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</si>
  <si>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</si>
  <si>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</si>
  <si>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</si>
  <si>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</si>
  <si>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</si>
  <si>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</si>
  <si>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</si>
  <si>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</si>
  <si>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</si>
  <si>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</si>
  <si>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</si>
  <si>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</si>
  <si>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</si>
  <si>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</si>
  <si>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</si>
  <si>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</si>
  <si>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</si>
  <si>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</si>
  <si>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</si>
  <si>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</si>
  <si>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</si>
  <si>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</si>
  <si>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</si>
  <si>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</si>
  <si>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</si>
  <si>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</si>
  <si>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</si>
  <si>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</si>
  <si>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</si>
  <si>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</si>
  <si>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</si>
  <si>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</si>
  <si>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</si>
  <si>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</si>
  <si>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</si>
  <si>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</si>
  <si>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</si>
  <si>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</si>
  <si>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</si>
  <si>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</si>
  <si>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</si>
  <si>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</si>
  <si>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</si>
  <si>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</si>
  <si>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</si>
  <si>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</si>
  <si>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</si>
  <si>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</si>
  <si>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</si>
  <si>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</si>
  <si>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</si>
  <si>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</si>
  <si>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</si>
  <si>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</si>
  <si>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</si>
  <si>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</si>
  <si>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</si>
  <si>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</si>
  <si>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</si>
  <si>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</si>
  <si>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</si>
  <si>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</si>
  <si>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</si>
  <si>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</si>
  <si>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</si>
  <si>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</si>
  <si>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</si>
  <si>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</si>
  <si>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</si>
  <si>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</si>
  <si>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</si>
  <si>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</si>
  <si>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</si>
  <si>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</si>
  <si>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</si>
  <si>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</si>
  <si>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</si>
  <si>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</si>
  <si>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</si>
  <si>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</si>
  <si>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</si>
  <si>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</si>
  <si>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</si>
  <si>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</si>
  <si>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</si>
  <si>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</si>
  <si>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</si>
  <si>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</si>
  <si>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</si>
  <si>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</si>
  <si>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</si>
  <si>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</si>
  <si>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</si>
  <si>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</si>
  <si>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</si>
  <si>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</si>
  <si>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</si>
  <si>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</si>
  <si>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</si>
  <si>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</si>
  <si>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</si>
  <si>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</si>
  <si>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</si>
  <si>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</si>
  <si>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</si>
  <si>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</si>
  <si>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</si>
  <si>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</si>
  <si>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</si>
  <si>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</si>
  <si>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</si>
  <si>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</si>
  <si>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</si>
  <si>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</si>
  <si>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</si>
  <si>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</si>
  <si>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</si>
  <si>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</si>
  <si>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</si>
  <si>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</si>
  <si>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</si>
  <si>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</si>
  <si>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</si>
  <si>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</si>
  <si>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</si>
  <si>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</si>
  <si>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</si>
  <si>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</si>
  <si>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</si>
  <si>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</si>
  <si>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</si>
  <si>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</si>
  <si>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</si>
  <si>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</si>
  <si>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</si>
  <si>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</si>
  <si>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</si>
  <si>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</si>
  <si>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</si>
  <si>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</si>
  <si>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</si>
  <si>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</si>
  <si>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</si>
  <si>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</si>
  <si>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</si>
  <si>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</si>
  <si>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</si>
  <si>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</si>
  <si>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</si>
  <si>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</si>
  <si>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</si>
  <si>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</si>
  <si>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</si>
  <si>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</si>
  <si>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</si>
  <si>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</si>
  <si>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</si>
  <si>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</si>
  <si>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</si>
  <si>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</si>
  <si>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</si>
  <si>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</si>
  <si>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</si>
  <si>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</si>
  <si>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</si>
  <si>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</si>
  <si>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</si>
  <si>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</si>
  <si>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</si>
  <si>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</si>
  <si>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</si>
  <si>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</si>
  <si>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</si>
  <si>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</si>
  <si>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</si>
  <si>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</si>
  <si>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</si>
  <si>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</si>
  <si>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</si>
  <si>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</si>
  <si>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</si>
  <si>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</si>
  <si>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</si>
  <si>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</si>
  <si>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</si>
  <si>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</si>
  <si>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</si>
  <si>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</si>
  <si>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</si>
  <si>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</si>
  <si>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</si>
  <si>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</si>
  <si>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</si>
  <si>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</si>
  <si>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</si>
  <si>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</si>
  <si>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</si>
  <si>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</si>
  <si>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</si>
  <si>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</si>
  <si>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</si>
  <si>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</si>
  <si>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</si>
  <si>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</si>
  <si>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</si>
  <si>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</si>
  <si>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</si>
  <si>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</si>
  <si>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</si>
  <si>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</si>
  <si>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</si>
  <si>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</si>
  <si>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</si>
  <si>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</si>
  <si>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</si>
  <si>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</si>
  <si>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</si>
  <si>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</si>
  <si>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</si>
  <si>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</si>
  <si>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</si>
  <si>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</si>
  <si>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</si>
  <si>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</si>
  <si>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</si>
  <si>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</si>
  <si>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</si>
  <si>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</si>
  <si>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</si>
  <si>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</si>
  <si>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</si>
  <si>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</si>
  <si>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</si>
  <si>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</si>
  <si>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</si>
  <si>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</si>
  <si>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</si>
  <si>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</si>
  <si>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</si>
  <si>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</si>
  <si>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</si>
  <si>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</si>
  <si>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</si>
  <si>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</si>
  <si>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</si>
  <si>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</si>
  <si>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</si>
  <si>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</si>
  <si>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</si>
  <si>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</si>
  <si>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</si>
  <si>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</si>
  <si>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</si>
  <si>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</si>
  <si>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</si>
  <si>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</si>
  <si>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</si>
  <si>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</si>
  <si>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</si>
  <si>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</si>
  <si>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</si>
  <si>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</si>
  <si>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</si>
  <si>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</si>
  <si>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</si>
  <si>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</si>
  <si>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</si>
  <si>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</si>
  <si>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</si>
  <si>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</si>
  <si>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</si>
  <si>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</si>
  <si>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</si>
  <si>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</si>
  <si>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</si>
  <si>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</si>
  <si>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</si>
  <si>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</si>
  <si>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</si>
  <si>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</si>
  <si>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</si>
  <si>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</si>
  <si>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</si>
  <si>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</si>
  <si>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</si>
  <si>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</si>
  <si>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</si>
  <si>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</si>
  <si>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</si>
  <si>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</si>
  <si>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</si>
  <si>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</si>
  <si>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</si>
  <si>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</si>
  <si>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</si>
  <si>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</si>
  <si>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</si>
  <si>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</si>
  <si>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</si>
  <si>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</si>
  <si>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</si>
  <si>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</si>
  <si>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</si>
  <si>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</si>
  <si>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</si>
  <si>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</si>
  <si>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</si>
  <si>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</si>
  <si>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</si>
  <si>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</si>
  <si>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</si>
  <si>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</si>
  <si>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</si>
  <si>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</si>
  <si>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</si>
  <si>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</si>
  <si>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</si>
  <si>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</si>
  <si>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</si>
  <si>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</si>
  <si>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</si>
  <si>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</si>
  <si>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</si>
  <si>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</si>
  <si>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</si>
  <si>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</si>
  <si>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</si>
  <si>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</si>
  <si>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</si>
  <si>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</si>
  <si>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</si>
  <si>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</si>
  <si>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</si>
  <si>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</si>
  <si>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</si>
  <si>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</si>
  <si>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</si>
  <si>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</si>
  <si>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</si>
  <si>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</si>
  <si>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</si>
  <si>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</si>
  <si>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</si>
  <si>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</si>
  <si>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</si>
  <si>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</si>
  <si>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</si>
  <si>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</si>
  <si>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</si>
  <si>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</si>
  <si>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</si>
  <si>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</si>
  <si>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</si>
  <si>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</si>
  <si>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</si>
  <si>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</si>
  <si>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</si>
  <si>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</si>
  <si>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</si>
  <si>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</si>
  <si>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</si>
  <si>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</si>
  <si>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</si>
  <si>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</si>
  <si>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</si>
  <si>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</si>
  <si>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</si>
  <si>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</si>
  <si>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</si>
  <si>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</si>
  <si>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</si>
  <si>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</si>
  <si>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</si>
  <si>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</si>
  <si>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</si>
  <si>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</si>
  <si>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</si>
  <si>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</si>
  <si>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</si>
  <si>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</si>
  <si>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</si>
  <si>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</si>
  <si>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</si>
  <si>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</si>
  <si>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бул. Христо Ботев 57, ет.3</t>
  </si>
  <si>
    <t>гр. София, ул. Георги С. Раковски 132, вх.А, ет.1, офис 3</t>
  </si>
  <si>
    <t>01.01.2020 г.</t>
  </si>
  <si>
    <t>30.09.2020 г.</t>
  </si>
  <si>
    <t>21.10.2020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</si>
</sst>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30.09.2020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21.10.2020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58120</v>
      </c>
      <c r="D6" s="674">
        <f aca="true" t="shared" si="0" ref="D6:D15">C6-E6</f>
        <v>0</v>
      </c>
      <c r="E6" s="673">
        <f>'1-Баланс'!G95</f>
        <v>58120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9728</v>
      </c>
      <c r="D7" s="674">
        <f t="shared" si="0"/>
        <v>9078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-825</v>
      </c>
      <c r="D8" s="674">
        <f t="shared" si="0"/>
        <v>0</v>
      </c>
      <c r="E8" s="673">
        <f>ABS('2-Отчет за доходите'!C44)-ABS('2-Отчет за доходите'!G44)</f>
        <v>-825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</v>
      </c>
      <c r="D9" s="674">
        <f t="shared" si="0"/>
        <v>0</v>
      </c>
      <c r="E9" s="673">
        <f>'3-Отчет за паричния поток'!C45</f>
        <v>19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43</v>
      </c>
      <c r="D10" s="674">
        <f t="shared" si="0"/>
        <v>0</v>
      </c>
      <c r="E10" s="673">
        <f>'3-Отчет за паричния поток'!C46</f>
        <v>43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9728</v>
      </c>
      <c r="D11" s="674">
        <f t="shared" si="0"/>
        <v>0</v>
      </c>
      <c r="E11" s="673">
        <f>'4-Отчет за собствения капитал'!L34</f>
        <v>9728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-1.0122699386503067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-0.08480674342105263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-0.017048272441725906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-0.01419476944253269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0.4969512195121951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0.6250158515449973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0.6250158515449973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0.6183793380394809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0.0018176438263516083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0.019207654780702788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0.014022711631108051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0.7177262571453443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4.974506578947368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0.8326221610461114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1201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0.12345805921052631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1.4736196319018404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40.29308909242298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30.09.2020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30.09.2020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30.09.2020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30.09.2020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30.09.2020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30.09.2020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30.09.2020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30.09.2020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30.09.2020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30.09.2020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42431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30.09.2020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30.09.2020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30.09.2020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30.09.2020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30.09.2020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30.09.2020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30.09.2020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30.09.2020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30.09.2020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30.09.2020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30.09.2020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30.09.2020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30.09.2020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30.09.2020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30.09.2020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30.09.2020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30.09.2020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30.09.2020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30.09.2020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30.09.2020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30.09.2020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30.09.2020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30.09.2020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30.09.2020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30.09.2020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30.09.2020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30.09.2020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30.09.2020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30.09.2020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43334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30.09.2020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30.09.2020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30.09.2020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30.09.2020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30.09.2020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30.09.2020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30.09.2020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30.09.2020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30.09.2020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30.09.2020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30.09.2020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30.09.2020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30.09.2020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30.09.2020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30.09.2020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30.09.2020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157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30.09.2020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30.09.2020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30.09.2020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30.09.2020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30.09.2020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14586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30.09.2020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30.09.2020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14586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30.09.2020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30.09.2020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30.09.2020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30.09.2020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30.09.2020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30.09.2020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30.09.2020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14786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30.09.2020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58120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30.09.2020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30.09.2020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30.09.2020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30.09.2020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30.09.2020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30.09.2020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30.09.2020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30.09.2020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30.09.2020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30.09.2020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30.09.2020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30.09.2020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30.09.2020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30.09.2020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30.09.2020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5209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30.09.2020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5209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30.09.2020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30.09.2020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30.09.2020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30.09.2020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-825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30.09.2020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4384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30.09.2020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9728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30.09.2020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30.09.2020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30.09.2020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20823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30.09.2020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30.09.2020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30.09.2020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3912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30.09.2020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30.09.2020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24735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30.09.2020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30.09.2020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30.09.2020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30.09.2020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30.09.2020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24735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30.09.2020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12410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30.09.2020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6196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30.09.2020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4746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30.09.2020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30.09.2020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30.09.2020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1039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30.09.2020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3282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30.09.2020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30.09.2020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30.09.2020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267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30.09.2020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305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30.09.2020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30.09.2020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23657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30.09.2020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30.09.2020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30.09.2020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30.09.2020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23657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30.09.2020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58120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30.09.2020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30.09.2020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228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30.09.2020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30.09.2020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30.09.2020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30.09.2020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30.09.2020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30.09.2020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189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30.09.2020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30.09.2020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30.09.2020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30.09.2020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1201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30.09.2020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30.09.2020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30.09.2020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30.09.2020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1207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30.09.2020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1640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30.09.2020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30.09.2020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30.09.2020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30.09.2020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1640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30.09.2020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30.09.2020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30.09.2020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30.09.2020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30.09.2020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30.09.2020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30.09.2020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30.09.2020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30.09.2020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1640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30.09.2020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30.09.2020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30.09.2020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795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30.09.2020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30.09.2020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815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30.09.2020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30.09.2020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30.09.2020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30.09.2020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30.09.2020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30.09.2020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30.09.2020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30.09.2020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30.09.2020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815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30.09.2020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825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30.09.2020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30.09.2020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30.09.2020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815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30.09.2020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825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30.09.2020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825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30.09.2020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30.09.2020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825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30.09.2020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1640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30.09.2020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978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30.09.2020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-195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30.09.2020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30.09.2020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30.09.2020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2450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30.09.2020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30.09.2020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30.09.2020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30.09.2020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30.09.2020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569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30.09.2020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3784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30.09.2020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-2664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30.09.2020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2320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30.09.2020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30.09.2020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30.09.2020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30.09.2020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30.09.2020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30.09.2020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30.09.2020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30.09.2020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30.09.2020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-344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30.09.2020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30.09.2020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30.09.2020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2708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30.09.2020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-4994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30.09.2020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30.09.2020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-1124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30.09.2020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30.09.2020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30.09.2020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-3416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30.09.2020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24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30.09.2020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30.09.2020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30.09.2020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43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30.09.2020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30.09.2020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30.09.2020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30.09.2020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30.09.2020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30.09.2020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30.09.2020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30.09.2020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30.09.2020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30.09.2020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30.09.2020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30.09.2020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30.09.2020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30.09.2020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30.09.2020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30.09.2020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30.09.2020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30.09.2020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30.09.2020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30.09.2020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30.09.2020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30.09.2020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30.09.2020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30.09.2020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30.09.2020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30.09.2020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30.09.2020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30.09.2020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30.09.2020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30.09.2020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30.09.2020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30.09.2020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30.09.2020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30.09.2020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30.09.2020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30.09.2020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30.09.2020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30.09.2020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30.09.2020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30.09.2020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30.09.2020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30.09.2020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30.09.2020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30.09.2020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30.09.2020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30.09.2020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30.09.2020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30.09.2020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30.09.2020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30.09.2020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30.09.2020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30.09.2020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30.09.2020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30.09.2020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30.09.2020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30.09.2020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30.09.2020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30.09.2020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30.09.2020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30.09.2020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30.09.2020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30.09.2020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30.09.2020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30.09.2020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30.09.2020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30.09.2020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30.09.2020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30.09.2020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30.09.2020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30.09.2020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30.09.2020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30.09.2020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30.09.2020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30.09.2020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30.09.2020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30.09.2020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30.09.2020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30.09.2020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30.09.2020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30.09.2020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30.09.2020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30.09.2020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30.09.2020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30.09.2020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30.09.2020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30.09.2020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30.09.2020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30.09.2020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30.09.2020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30.09.2020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30.09.2020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30.09.2020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30.09.2020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30.09.2020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30.09.2020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30.09.2020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30.09.2020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30.09.2020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30.09.2020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30.09.2020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30.09.2020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30.09.2020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30.09.2020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30.09.2020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30.09.2020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30.09.2020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30.09.2020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30.09.2020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30.09.2020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30.09.2020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30.09.2020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30.09.2020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30.09.2020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30.09.2020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30.09.2020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30.09.2020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30.09.2020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30.09.2020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30.09.2020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30.09.2020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30.09.2020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30.09.2020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30.09.2020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30.09.2020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30.09.2020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30.09.2020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30.09.2020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30.09.2020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30.09.2020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30.09.2020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30.09.2020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30.09.2020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30.09.2020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30.09.2020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30.09.2020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30.09.2020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30.09.2020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30.09.2020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30.09.2020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30.09.2020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30.09.2020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30.09.2020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30.09.2020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30.09.2020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30.09.2020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30.09.2020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30.09.2020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30.09.2020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30.09.2020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30.09.2020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30.09.2020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30.09.2020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5209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30.09.2020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30.09.2020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30.09.2020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5209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30.09.2020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30.09.2020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30.09.2020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30.09.2020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30.09.2020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30.09.2020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-825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30.09.2020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30.09.2020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30.09.2020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30.09.2020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30.09.2020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30.09.2020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30.09.2020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30.09.2020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30.09.2020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30.09.2020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30.09.2020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30.09.2020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30.09.2020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-825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30.09.2020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30.09.2020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30.09.2020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-825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30.09.2020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30.09.2020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30.09.2020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30.09.2020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30.09.2020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30.09.2020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30.09.2020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30.09.2020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30.09.2020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30.09.2020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30.09.2020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30.09.2020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30.09.2020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30.09.2020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30.09.2020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30.09.2020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30.09.2020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30.09.2020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30.09.2020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30.09.2020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30.09.2020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30.09.2020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30.09.2020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10554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30.09.2020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30.09.2020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30.09.2020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30.09.2020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10554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30.09.2020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-825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30.09.2020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30.09.2020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30.09.2020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30.09.2020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30.09.2020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30.09.2020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30.09.2020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30.09.2020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30.09.2020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30.09.2020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30.09.2020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30.09.2020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30.09.2020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9728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30.09.2020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30.09.2020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30.09.2020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9728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30.09.2020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30.09.2020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30.09.2020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30.09.2020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30.09.2020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30.09.2020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30.09.2020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30.09.2020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30.09.2020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30.09.2020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30.09.2020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30.09.2020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30.09.2020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30.09.2020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30.09.2020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30.09.2020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30.09.2020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30.09.2020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30.09.2020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30.09.2020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30.09.2020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30.09.2020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30.09.2020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30.09.2020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30.09.2020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30.09.2020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30.09.2020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30.09.2020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30.09.2020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30.09.2020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30.09.2020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30.09.2020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53542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30.09.2020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30.09.2020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30.09.2020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30.09.2020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30.09.2020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30.09.2020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30.09.2020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30.09.2020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30.09.2020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30.09.2020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30.09.2020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30.09.2020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30.09.2020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30.09.2020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30.09.2020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30.09.2020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30.09.2020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30.09.2020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30.09.2020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30.09.2020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53542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30.09.2020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30.09.2020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30.09.2020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30.09.2020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30.09.2020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30.09.2020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30.09.2020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30.09.2020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30.09.2020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30.09.2020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3475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30.09.2020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30.09.2020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30.09.2020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30.09.2020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30.09.2020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30.09.2020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30.09.2020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30.09.2020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30.09.2020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30.09.2020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30.09.2020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30.09.2020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30.09.2020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30.09.2020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30.09.2020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30.09.2020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30.09.2020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30.09.2020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30.09.2020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30.09.2020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3475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30.09.2020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30.09.2020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30.09.2020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30.09.2020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30.09.2020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30.09.2020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30.09.2020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30.09.2020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30.09.2020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30.09.2020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14586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30.09.2020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30.09.2020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30.09.2020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30.09.2020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30.09.2020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30.09.2020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30.09.2020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30.09.2020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30.09.2020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30.09.2020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30.09.2020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30.09.2020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30.09.2020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30.09.2020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30.09.2020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30.09.2020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30.09.2020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30.09.2020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30.09.2020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30.09.2020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14586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30.09.2020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30.09.2020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30.09.2020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30.09.2020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30.09.2020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30.09.2020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30.09.2020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30.09.2020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30.09.2020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30.09.2020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42431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30.09.2020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30.09.2020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30.09.2020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30.09.2020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30.09.2020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30.09.2020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30.09.2020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30.09.2020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30.09.2020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30.09.2020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30.09.2020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30.09.2020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30.09.2020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30.09.2020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30.09.2020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30.09.2020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30.09.2020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30.09.2020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30.09.2020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30.09.2020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42431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30.09.2020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30.09.2020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30.09.2020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30.09.2020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30.09.2020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30.09.2020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30.09.2020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30.09.2020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30.09.2020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30.09.2020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30.09.2020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30.09.2020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30.09.2020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30.09.2020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30.09.2020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30.09.2020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30.09.2020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30.09.2020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30.09.2020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30.09.2020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30.09.2020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30.09.2020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30.09.2020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30.09.2020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30.09.2020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30.09.2020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30.09.2020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30.09.2020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30.09.2020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30.09.2020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30.09.2020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30.09.2020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30.09.2020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30.09.2020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30.09.2020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30.09.2020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30.09.2020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30.09.2020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30.09.2020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30.09.2020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30.09.2020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30.09.2020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30.09.2020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30.09.2020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30.09.2020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30.09.2020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30.09.2020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30.09.2020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30.09.2020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30.09.2020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30.09.2020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30.09.2020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30.09.2020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30.09.2020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30.09.2020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30.09.2020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30.09.2020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30.09.2020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30.09.2020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30.09.2020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30.09.2020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30.09.2020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30.09.2020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30.09.2020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30.09.2020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30.09.2020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30.09.2020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30.09.2020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30.09.2020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30.09.2020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42431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30.09.2020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30.09.2020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30.09.2020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30.09.2020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30.09.2020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30.09.2020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30.09.2020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30.09.2020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30.09.2020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30.09.2020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30.09.2020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30.09.2020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30.09.2020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30.09.2020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30.09.2020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30.09.2020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30.09.2020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30.09.2020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30.09.2020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30.09.2020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42431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30.09.2020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30.09.2020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30.09.2020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30.09.2020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30.09.2020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30.09.2020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30.09.2020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30.09.2020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30.09.2020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30.09.2020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30.09.2020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30.09.2020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30.09.2020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30.09.2020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30.09.2020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30.09.2020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30.09.2020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30.09.2020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30.09.2020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30.09.2020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30.09.2020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30.09.2020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30.09.2020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30.09.2020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30.09.2020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30.09.2020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30.09.2020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30.09.2020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30.09.2020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30.09.2020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30.09.2020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30.09.2020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30.09.2020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30.09.2020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30.09.2020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30.09.2020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30.09.2020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30.09.2020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30.09.2020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30.09.2020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30.09.2020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30.09.2020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30.09.2020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30.09.2020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30.09.2020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30.09.2020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30.09.2020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30.09.2020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30.09.2020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30.09.2020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30.09.2020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30.09.2020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30.09.2020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30.09.2020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30.09.2020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30.09.2020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30.09.2020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30.09.2020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30.09.2020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30.09.2020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30.09.2020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30.09.2020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30.09.2020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30.09.2020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30.09.2020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30.09.2020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30.09.2020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30.09.2020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30.09.2020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30.09.2020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30.09.2020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30.09.2020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30.09.2020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30.09.2020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30.09.2020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30.09.2020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30.09.2020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30.09.2020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30.09.2020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30.09.2020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30.09.2020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30.09.2020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30.09.2020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30.09.2020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30.09.2020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30.09.2020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30.09.2020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30.09.2020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30.09.2020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30.09.2020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30.09.2020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30.09.2020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30.09.2020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30.09.2020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30.09.2020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30.09.2020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30.09.2020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30.09.2020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30.09.2020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30.09.2020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30.09.2020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30.09.2020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30.09.2020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30.09.2020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30.09.2020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30.09.2020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30.09.2020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30.09.2020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30.09.2020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30.09.2020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30.09.2020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30.09.2020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30.09.2020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30.09.2020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30.09.2020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30.09.2020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30.09.2020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30.09.2020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30.09.2020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30.09.2020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30.09.2020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30.09.2020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30.09.2020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30.09.2020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30.09.2020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30.09.2020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30.09.2020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30.09.2020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30.09.2020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30.09.2020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30.09.2020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30.09.2020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30.09.2020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30.09.2020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30.09.2020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30.09.2020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30.09.2020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30.09.2020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30.09.2020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30.09.2020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30.09.2020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30.09.2020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30.09.2020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30.09.2020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30.09.2020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30.09.2020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30.09.2020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30.09.2020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30.09.2020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30.09.2020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30.09.2020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30.09.2020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30.09.2020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30.09.2020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30.09.2020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30.09.2020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30.09.2020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30.09.2020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30.09.2020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30.09.2020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30.09.2020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30.09.2020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30.09.2020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30.09.2020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30.09.2020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30.09.2020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30.09.2020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30.09.2020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30.09.2020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30.09.2020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30.09.2020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30.09.2020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30.09.2020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30.09.2020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30.09.2020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30.09.2020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30.09.2020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30.09.2020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30.09.2020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30.09.2020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30.09.2020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30.09.2020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30.09.2020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30.09.2020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30.09.2020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30.09.2020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30.09.2020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30.09.2020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30.09.2020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30.09.2020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30.09.2020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30.09.2020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30.09.2020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30.09.2020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30.09.2020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30.09.2020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30.09.2020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30.09.2020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30.09.2020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30.09.2020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30.09.2020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30.09.2020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30.09.2020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30.09.2020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30.09.2020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30.09.2020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30.09.2020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30.09.2020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30.09.2020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30.09.2020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30.09.2020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30.09.2020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30.09.2020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30.09.2020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30.09.2020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30.09.2020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30.09.2020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30.09.2020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30.09.2020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30.09.2020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42431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30.09.2020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30.09.2020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30.09.2020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30.09.2020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30.09.2020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30.09.2020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30.09.2020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30.09.2020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30.09.2020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30.09.2020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30.09.2020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30.09.2020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30.09.2020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30.09.2020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30.09.2020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30.09.2020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30.09.2020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30.09.2020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30.09.2020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30.09.2020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42431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30.09.2020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30.09.2020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30.09.2020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30.09.2020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30.09.2020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30.09.2020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30.09.2020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30.09.2020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30.09.2020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30.09.2020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30.09.2020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30.09.2020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30.09.2020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30.09.2020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30.09.2020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30.09.2020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30.09.2020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30.09.2020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30.09.2020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30.09.2020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30.09.2020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30.09.2020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30.09.2020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30.09.2020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30.09.2020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30.09.2020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57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30.09.2020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30.09.2020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30.09.2020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30.09.2020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57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30.09.2020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157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30.09.2020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1060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30.09.2020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30.09.2020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30.09.2020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30.09.2020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30.09.2020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30.09.2020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30.09.2020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30.09.2020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30.09.2020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30.09.2020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30.09.2020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30.09.2020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30.09.2020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30.09.2020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30.09.2020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30.09.2020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30.09.2020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30.09.2020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30.09.2020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30.09.2020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30.09.2020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30.09.2020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30.09.2020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30.09.2020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30.09.2020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30.09.2020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57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30.09.2020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30.09.2020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30.09.2020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30.09.2020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57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30.09.2020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157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30.09.2020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157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30.09.2020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30.09.2020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30.09.2020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30.09.2020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30.09.2020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30.09.2020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30.09.2020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30.09.2020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30.09.2020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30.09.2020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30.09.2020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30.09.2020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30.09.2020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30.09.2020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30.09.2020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30.09.2020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30.09.2020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30.09.2020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30.09.2020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30.09.2020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30.09.2020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30.09.2020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30.09.2020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30.09.2020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30.09.2020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30.09.2020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30.09.2020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30.09.2020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30.09.2020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30.09.2020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30.09.2020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30.09.2020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30.09.2020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30.09.2020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30.09.2020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30.09.2020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30.09.2020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20823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30.09.2020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20823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30.09.2020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30.09.2020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30.09.2020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30.09.2020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30.09.2020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30.09.2020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3912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30.09.2020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30.09.2020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30.09.2020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24735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30.09.2020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30.09.2020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30.09.2020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30.09.2020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30.09.2020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30.09.2020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12410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30.09.2020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12410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30.09.2020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30.09.2020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30.09.2020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30.09.2020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6196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30.09.2020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30.09.2020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6196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30.09.2020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30.09.2020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30.09.2020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4588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30.09.2020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30.09.2020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1039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30.09.2020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3282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30.09.2020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30.09.2020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267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30.09.2020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30.09.2020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30.09.2020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251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30.09.2020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30.09.2020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305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30.09.2020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23657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30.09.2020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48392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30.09.2020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30.09.2020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30.09.2020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30.09.2020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30.09.2020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30.09.2020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30.09.2020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30.09.2020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30.09.2020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30.09.2020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30.09.2020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30.09.2020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30.09.2020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30.09.2020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30.09.2020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30.09.2020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30.09.2020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30.09.2020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30.09.2020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30.09.2020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30.09.2020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12410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30.09.2020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12410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30.09.2020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30.09.2020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30.09.2020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30.09.2020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6196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30.09.2020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30.09.2020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6196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30.09.2020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30.09.2020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30.09.2020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4588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30.09.2020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30.09.2020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1039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30.09.2020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3282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30.09.2020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30.09.2020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267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30.09.2020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30.09.2020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16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30.09.2020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251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30.09.2020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30.09.2020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305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30.09.2020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23657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30.09.2020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23657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30.09.2020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30.09.2020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30.09.2020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30.09.2020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30.09.2020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20823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30.09.2020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20823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30.09.2020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30.09.2020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30.09.2020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30.09.2020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30.09.2020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30.09.2020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3912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30.09.2020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30.09.2020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30.09.2020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24735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30.09.2020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30.09.2020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30.09.2020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30.09.2020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30.09.2020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30.09.2020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30.09.2020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30.09.2020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30.09.2020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30.09.2020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30.09.2020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30.09.2020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30.09.2020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30.09.2020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30.09.2020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30.09.2020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30.09.2020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30.09.2020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30.09.2020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30.09.2020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30.09.2020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30.09.2020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30.09.2020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30.09.2020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30.09.2020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30.09.2020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30.09.2020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30.09.2020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24735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30.09.2020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30.09.2020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30.09.2020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30.09.2020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30.09.2020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30.09.2020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30.09.2020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30.09.2020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30.09.2020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30.09.2020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30.09.2020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30.09.2020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30.09.2020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30.09.2020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30.09.2020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30.09.2020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30.09.2020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30.09.2020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30.09.2020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30.09.2020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30.09.2020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30.09.2020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30.09.2020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30.09.2020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30.09.2020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30.09.2020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30.09.2020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30.09.2020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30.09.2020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30.09.2020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30.09.2020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30.09.2020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30.09.2020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30.09.2020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30.09.2020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30.09.2020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30.09.2020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30.09.2020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30.09.2020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30.09.2020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30.09.2020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30.09.2020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30.09.2020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30.09.2020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30.09.2020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30.09.2020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30.09.2020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30.09.2020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30.09.2020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30.09.2020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30.09.2020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30.09.2020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30.09.2020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30.09.2020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30.09.2020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30.09.2020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30.09.2020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30.09.2020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30.09.2020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30.09.2020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30.09.2020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30.09.2020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30.09.2020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30.09.2020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30.09.2020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30.09.2020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30.09.2020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30.09.2020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30.09.2020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30.09.2020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30.09.2020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30.09.2020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30.09.2020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30.09.2020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30.09.2020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30.09.2020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30.09.2020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30.09.2020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30.09.2020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30.09.2020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30.09.2020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30.09.2020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30.09.2020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30.09.2020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30.09.2020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30.09.2020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30.09.2020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30.09.2020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30.09.2020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30.09.2020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30.09.2020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30.09.2020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30.09.2020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30.09.2020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30.09.2020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30.09.2020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30.09.2020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30.09.2020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30.09.2020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30.09.2020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30.09.2020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30.09.2020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30.09.2020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30.09.2020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30.09.2020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30.09.2020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30.09.2020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30.09.2020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30.09.2020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30.09.2020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30.09.2020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30.09.2020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30.09.2020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30.09.2020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30.09.2020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30.09.2020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30.09.2020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30.09.2020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30.09.2020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30.09.2020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30.09.2020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30.09.2020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30.09.2020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30.09.2020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30.09.2020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30.09.2020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30.09.2020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30.09.2020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30.09.2020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30.09.2020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30.09.2020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30.09.2020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30.09.2020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30.09.2020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30.09.2020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30.09.2020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30.09.2020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30.09.2020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30.09.2020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30.09.2020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30.09.2020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30.09.2020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30.09.2020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30.09.2020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30.09.2020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30.09.2020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30.09.2020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30.09.2020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30.09.2020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30.09.2020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30.09.2020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30.09.2020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30.09.2020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30.09.2020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30.09.2020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30.09.2020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30.09.2020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30.09.2020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30.09.2020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30.09.2020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30.09.2020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30.09.2020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30.09.2020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30.09.2020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30.09.2020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30.09.2020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30.09.2020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30.09.2020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30.09.2020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30.09.2020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30.09.2020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30.09.2020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30.09.2020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30.09.2020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30.09.2020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30.09.2020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30.09.2020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30.09.2020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30.09.2020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30.09.2020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30.09.2020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30.09.2020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30.09.2020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30.09.2020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30.09.2020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30.09.2020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30.09.2020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30.09.2020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30.09.2020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30.09.2020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30.09.2020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30.09.2020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30.09.2020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30.09.2020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30.09.2020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30.09.2020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30.09.2020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42431</v>
      </c>
      <c r="D21" s="477">
        <v>53542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5209</v>
      </c>
      <c r="H28" s="596">
        <f>SUM(H29:H31)</f>
        <v>4484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5209</v>
      </c>
      <c r="H29" s="197">
        <v>4484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726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-825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4384</v>
      </c>
      <c r="H34" s="598">
        <f>H28+H32+H33</f>
        <v>5210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9728</v>
      </c>
      <c r="H37" s="600">
        <f>H26+H18+H34</f>
        <v>10554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20823</v>
      </c>
      <c r="H45" s="197">
        <v>21176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3912</v>
      </c>
      <c r="H48" s="197">
        <v>7823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24735</v>
      </c>
      <c r="H50" s="596">
        <f>SUM(H44:H49)</f>
        <v>28999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3403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3403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43334</v>
      </c>
      <c r="D56" s="602">
        <f>D20+D21+D22+D28+D33+D46+D52+D54+D55</f>
        <v>56945</v>
      </c>
      <c r="E56" s="100" t="s">
        <v>850</v>
      </c>
      <c r="F56" s="99" t="s">
        <v>172</v>
      </c>
      <c r="G56" s="599">
        <f>G50+G52+G53+G54+G55</f>
        <v>24735</v>
      </c>
      <c r="H56" s="600">
        <f>H50+H52+H53+H54+H55</f>
        <v>28999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12410</v>
      </c>
      <c r="H59" s="197">
        <v>12425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5867+329</f>
        <v>6196</v>
      </c>
      <c r="H60" s="197">
        <f>3912+214</f>
        <v>4126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4746</v>
      </c>
      <c r="H61" s="596">
        <f>SUM(H62:H68)</f>
        <v>3909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1039</v>
      </c>
      <c r="H64" s="197">
        <v>2694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3282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251+16</f>
        <v>267</v>
      </c>
      <c r="H68" s="197">
        <v>93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297+8</f>
        <v>305</v>
      </c>
      <c r="H69" s="197">
        <v>297</v>
      </c>
    </row>
    <row r="70" spans="1:8" ht="15.75">
      <c r="A70" s="89" t="s">
        <v>214</v>
      </c>
      <c r="B70" s="91" t="s">
        <v>215</v>
      </c>
      <c r="C70" s="197">
        <v>100</v>
      </c>
      <c r="D70" s="196">
        <v>130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23657</v>
      </c>
      <c r="H71" s="598">
        <f>H59+H60+H61+H69+H70</f>
        <v>20757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2566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6+11+42-2</f>
        <v>57</v>
      </c>
      <c r="D75" s="197">
        <f>6+3+643-2</f>
        <v>650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157</v>
      </c>
      <c r="D76" s="598">
        <f>SUM(D68:D75)</f>
        <v>3346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23657</v>
      </c>
      <c r="H79" s="600">
        <f>H71+H73+H75+H77</f>
        <v>20757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14586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14586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</v>
      </c>
      <c r="D89" s="196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14786</v>
      </c>
      <c r="D94" s="602">
        <f>D65+D76+D85+D92+D93</f>
        <v>3365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58120</v>
      </c>
      <c r="D95" s="604">
        <f>D94+D56</f>
        <v>60310</v>
      </c>
      <c r="E95" s="229" t="s">
        <v>942</v>
      </c>
      <c r="F95" s="489" t="s">
        <v>268</v>
      </c>
      <c r="G95" s="603">
        <f>G37+G40+G56+G79</f>
        <v>58120</v>
      </c>
      <c r="H95" s="604">
        <f>H37+H40+H56+H79</f>
        <v>60310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21.10.2020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4" sqref="G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228</v>
      </c>
      <c r="D13" s="316">
        <v>139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795</v>
      </c>
      <c r="H14" s="316">
        <v>688</v>
      </c>
    </row>
    <row r="15" spans="1:8" ht="15.75">
      <c r="A15" s="194" t="s">
        <v>287</v>
      </c>
      <c r="B15" s="190" t="s">
        <v>288</v>
      </c>
      <c r="C15" s="316">
        <v>14</v>
      </c>
      <c r="D15" s="316">
        <v>16</v>
      </c>
      <c r="E15" s="245" t="s">
        <v>79</v>
      </c>
      <c r="F15" s="240" t="s">
        <v>289</v>
      </c>
      <c r="G15" s="316">
        <v>20</v>
      </c>
      <c r="H15" s="316">
        <v>470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3</v>
      </c>
      <c r="E16" s="236" t="s">
        <v>52</v>
      </c>
      <c r="F16" s="264" t="s">
        <v>292</v>
      </c>
      <c r="G16" s="628">
        <f>SUM(G12:G15)</f>
        <v>815</v>
      </c>
      <c r="H16" s="629">
        <f>SUM(H12:H15)</f>
        <v>1158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189</v>
      </c>
      <c r="D19" s="316">
        <v>68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433</v>
      </c>
      <c r="D22" s="629">
        <f>SUM(D12:D18)+D19</f>
        <v>226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1201</v>
      </c>
      <c r="D25" s="316">
        <v>677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6</v>
      </c>
      <c r="D28" s="316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1207</v>
      </c>
      <c r="D29" s="629">
        <f>SUM(D25:D28)</f>
        <v>688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1640</v>
      </c>
      <c r="D31" s="635">
        <f>D29+D22</f>
        <v>914</v>
      </c>
      <c r="E31" s="251" t="s">
        <v>824</v>
      </c>
      <c r="F31" s="266" t="s">
        <v>331</v>
      </c>
      <c r="G31" s="253">
        <f>G16+G18+G27</f>
        <v>815</v>
      </c>
      <c r="H31" s="254">
        <f>H16+H18+H27</f>
        <v>1158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244</v>
      </c>
      <c r="E33" s="233" t="s">
        <v>334</v>
      </c>
      <c r="F33" s="238" t="s">
        <v>335</v>
      </c>
      <c r="G33" s="628">
        <f>IF((C31-G31)&gt;0,C31-G31,0)</f>
        <v>825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1640</v>
      </c>
      <c r="D36" s="637">
        <f>D31-D34+D35</f>
        <v>914</v>
      </c>
      <c r="E36" s="262" t="s">
        <v>346</v>
      </c>
      <c r="F36" s="256" t="s">
        <v>347</v>
      </c>
      <c r="G36" s="267">
        <f>G35-G34+G31</f>
        <v>815</v>
      </c>
      <c r="H36" s="268">
        <f>H35-H34+H31</f>
        <v>1158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244</v>
      </c>
      <c r="E37" s="261" t="s">
        <v>350</v>
      </c>
      <c r="F37" s="266" t="s">
        <v>351</v>
      </c>
      <c r="G37" s="253">
        <f>IF((C36-G36)&gt;0,C36-G36,0)</f>
        <v>825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244</v>
      </c>
      <c r="E42" s="247" t="s">
        <v>362</v>
      </c>
      <c r="F42" s="195" t="s">
        <v>363</v>
      </c>
      <c r="G42" s="241">
        <f>IF(G37&gt;0,IF(C38+G37&lt;0,0,C38+G37),IF(C37-C38&lt;0,C38-C37,0))</f>
        <v>825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244</v>
      </c>
      <c r="E44" s="262" t="s">
        <v>369</v>
      </c>
      <c r="F44" s="269" t="s">
        <v>370</v>
      </c>
      <c r="G44" s="267">
        <f>IF(C42=0,IF(G42-G43&gt;0,G42-G43+C43,0),IF(C42-C43&lt;0,C43-C42+G43,0))</f>
        <v>825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1640</v>
      </c>
      <c r="D45" s="631">
        <f>D36+D38+D42</f>
        <v>1158</v>
      </c>
      <c r="E45" s="270" t="s">
        <v>373</v>
      </c>
      <c r="F45" s="272" t="s">
        <v>374</v>
      </c>
      <c r="G45" s="630">
        <f>G42+G36</f>
        <v>1640</v>
      </c>
      <c r="H45" s="631">
        <f>H42+H36</f>
        <v>1158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21.10.2020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978</v>
      </c>
      <c r="D11" s="197">
        <v>867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-195</v>
      </c>
      <c r="D12" s="197">
        <v>-121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197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2542-92</f>
        <v>2450</v>
      </c>
      <c r="D15" s="197">
        <v>-3113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601-32</f>
        <v>569</v>
      </c>
      <c r="D20" s="197">
        <f>3-345</f>
        <v>-342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3784</v>
      </c>
      <c r="D21" s="659">
        <f>SUM(D11:D20)</f>
        <v>-2727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-2664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2320</v>
      </c>
      <c r="D24" s="197">
        <v>3947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-344</v>
      </c>
      <c r="D33" s="659">
        <f>SUM(D23:D32)</f>
        <v>3947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2560+148</f>
        <v>2708</v>
      </c>
      <c r="D37" s="197">
        <v>147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-4965-29</f>
        <v>-4994</v>
      </c>
      <c r="D38" s="197">
        <v>-720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-1124</v>
      </c>
      <c r="D40" s="197">
        <v>-679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-6</v>
      </c>
      <c r="D42" s="197">
        <v>-11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-3416</v>
      </c>
      <c r="D43" s="661">
        <f>SUM(D35:D42)</f>
        <v>-1263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24</v>
      </c>
      <c r="D44" s="307">
        <f>D43+D33+D21</f>
        <v>-43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152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43</v>
      </c>
      <c r="D46" s="311">
        <f>D45+D44</f>
        <v>109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43</v>
      </c>
      <c r="D47" s="298">
        <v>109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21.10.2020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5210</v>
      </c>
      <c r="J13" s="584">
        <f>'1-Баланс'!H30+'1-Баланс'!H33</f>
        <v>0</v>
      </c>
      <c r="K13" s="585"/>
      <c r="L13" s="584">
        <f>SUM(C13:K13)</f>
        <v>10554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5210</v>
      </c>
      <c r="J17" s="653">
        <f t="shared" si="2"/>
        <v>0</v>
      </c>
      <c r="K17" s="653">
        <f t="shared" si="2"/>
        <v>0</v>
      </c>
      <c r="L17" s="584">
        <f t="shared" si="1"/>
        <v>10554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-825</v>
      </c>
      <c r="K18" s="585"/>
      <c r="L18" s="584">
        <f t="shared" si="1"/>
        <v>-825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5209</v>
      </c>
      <c r="J31" s="653">
        <f t="shared" si="6"/>
        <v>-825</v>
      </c>
      <c r="K31" s="653">
        <f t="shared" si="6"/>
        <v>0</v>
      </c>
      <c r="L31" s="584">
        <f t="shared" si="1"/>
        <v>9728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5209</v>
      </c>
      <c r="J34" s="587">
        <f t="shared" si="7"/>
        <v>-825</v>
      </c>
      <c r="K34" s="587">
        <f t="shared" si="7"/>
        <v>0</v>
      </c>
      <c r="L34" s="651">
        <f t="shared" si="1"/>
        <v>9728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21.10.2020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30.09.2020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21.10.2020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53542</v>
      </c>
      <c r="E20" s="328">
        <v>3475</v>
      </c>
      <c r="F20" s="328">
        <v>14586</v>
      </c>
      <c r="G20" s="329">
        <f t="shared" si="2"/>
        <v>42431</v>
      </c>
      <c r="H20" s="328"/>
      <c r="I20" s="328"/>
      <c r="J20" s="329">
        <f t="shared" si="3"/>
        <v>42431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42431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53542</v>
      </c>
      <c r="E42" s="349">
        <f>E19+E20+E21+E27+E40+E41</f>
        <v>3475</v>
      </c>
      <c r="F42" s="349">
        <f aca="true" t="shared" si="11" ref="F42:R42">F19+F20+F21+F27+F40+F41</f>
        <v>14586</v>
      </c>
      <c r="G42" s="349">
        <f t="shared" si="11"/>
        <v>42431</v>
      </c>
      <c r="H42" s="349">
        <f t="shared" si="11"/>
        <v>0</v>
      </c>
      <c r="I42" s="349">
        <f t="shared" si="11"/>
        <v>0</v>
      </c>
      <c r="J42" s="349">
        <f t="shared" si="11"/>
        <v>42431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42431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21.10.2020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3">
      <selection activeCell="C23" sqref="C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100</v>
      </c>
      <c r="D31" s="368">
        <v>100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57</v>
      </c>
      <c r="D40" s="362">
        <f>SUM(D41:D44)</f>
        <v>57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57</v>
      </c>
      <c r="D44" s="368">
        <v>57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157</v>
      </c>
      <c r="D45" s="438">
        <f>D26+D30+D31+D33+D32+D34+D35+D40</f>
        <v>157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1060</v>
      </c>
      <c r="D46" s="444">
        <f>D45+D23+D21+D11</f>
        <v>157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20823</v>
      </c>
      <c r="D58" s="138">
        <f>D59+D61</f>
        <v>0</v>
      </c>
      <c r="E58" s="136">
        <f t="shared" si="1"/>
        <v>20823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20823</v>
      </c>
      <c r="D59" s="197"/>
      <c r="E59" s="136">
        <f t="shared" si="1"/>
        <v>20823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3912</v>
      </c>
      <c r="D65" s="197"/>
      <c r="E65" s="136">
        <f t="shared" si="1"/>
        <v>3912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24735</v>
      </c>
      <c r="D68" s="435">
        <f>D54+D58+D63+D64+D65+D66</f>
        <v>0</v>
      </c>
      <c r="E68" s="436">
        <f t="shared" si="1"/>
        <v>24735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12410</v>
      </c>
      <c r="D77" s="138">
        <f>D78+D80</f>
        <v>12410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12410</v>
      </c>
      <c r="D78" s="197">
        <v>12410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6196</v>
      </c>
      <c r="D82" s="138">
        <f>SUM(D83:D86)</f>
        <v>6196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6196</v>
      </c>
      <c r="D84" s="197">
        <v>6196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4588</v>
      </c>
      <c r="D87" s="134">
        <f>SUM(D88:D92)+D96</f>
        <v>4588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1039</v>
      </c>
      <c r="D89" s="197">
        <v>1039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3282</v>
      </c>
      <c r="D90" s="197">
        <v>3282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267</v>
      </c>
      <c r="D92" s="138">
        <f>SUM(D93:D95)</f>
        <v>267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251</v>
      </c>
      <c r="D95" s="197">
        <v>251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305</v>
      </c>
      <c r="D97" s="197">
        <v>305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23657</v>
      </c>
      <c r="D98" s="433">
        <f>D87+D82+D77+D73+D97</f>
        <v>23657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48392</v>
      </c>
      <c r="D99" s="427">
        <f>D98+D70+D68</f>
        <v>23657</v>
      </c>
      <c r="E99" s="427">
        <f>E98+E70+E68</f>
        <v>24735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21.10.2020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21.10.2020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2020-10-28T14:41:31Z</dcterms:modified>
  <cp:category/>
  <cp:version/>
  <cp:contentType/>
  <cp:contentStatus/>
</cp:coreProperties>
</file>