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61" windowWidth="15360" windowHeight="8850" tabRatio="57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<sst xmlns="http://schemas.openxmlformats.org/spreadsheetml/2006/main" count="1094" uniqueCount="915">
  <si>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</si>
  <si>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</si>
  <si>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</si>
  <si>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</si>
  <si>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</si>
  <si>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</si>
  <si>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</si>
  <si>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</si>
  <si>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</si>
  <si>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</si>
  <si>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</si>
  <si>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</si>
  <si>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</si>
  <si>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</si>
  <si>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</si>
  <si>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</si>
  <si>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</si>
  <si>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</si>
  <si>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</si>
  <si>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</si>
  <si>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</si>
  <si>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</si>
  <si>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</si>
  <si>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</si>
  <si>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</si>
  <si>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</si>
  <si>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</si>
  <si>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</si>
  <si>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</si>
  <si>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</si>
  <si>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</si>
  <si>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</si>
  <si>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</si>
  <si>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</si>
  <si>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</si>
  <si>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</si>
  <si>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</si>
  <si>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</si>
  <si>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</si>
  <si>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</si>
  <si>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</si>
  <si>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</si>
  <si>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</si>
  <si>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</si>
  <si>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</si>
  <si>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</si>
  <si>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</si>
  <si>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</si>
  <si>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</si>
  <si>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</si>
  <si>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</si>
  <si>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</si>
  <si>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</si>
  <si>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</si>
  <si>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</si>
  <si>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</si>
  <si>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</si>
  <si>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</si>
  <si>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</si>
  <si>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</si>
  <si>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</si>
  <si>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</si>
  <si>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</si>
  <si>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</si>
  <si>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</si>
  <si>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</si>
  <si>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</si>
  <si>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</si>
  <si>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</si>
  <si>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</si>
  <si>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</si>
  <si>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</si>
  <si>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</si>
  <si>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</si>
  <si>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</si>
  <si>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</si>
  <si>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</si>
  <si>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</si>
  <si>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</si>
  <si>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</si>
  <si>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</si>
  <si>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</si>
  <si>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</si>
  <si>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</si>
  <si>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</si>
  <si>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</si>
  <si>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</si>
  <si>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</si>
  <si>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</si>
  <si>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</si>
  <si>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</si>
  <si>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</si>
  <si>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</si>
  <si>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</si>
  <si>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</si>
  <si>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</si>
  <si>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</si>
  <si>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</si>
  <si>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</si>
  <si>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</si>
  <si>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</si>
  <si>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</si>
  <si>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</si>
  <si>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</si>
  <si>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</si>
  <si>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</si>
  <si>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</si>
  <si>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</si>
  <si>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</si>
  <si>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</si>
  <si>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</si>
  <si>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</si>
  <si>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</si>
  <si>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</si>
  <si>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</si>
  <si>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</si>
  <si>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</si>
  <si>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</si>
  <si>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</si>
  <si>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</si>
  <si>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</si>
  <si>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</si>
  <si>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</si>
  <si>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</si>
  <si>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</si>
  <si>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</si>
  <si>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</si>
  <si>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</si>
  <si>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</si>
  <si>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</si>
  <si>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</si>
  <si>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</si>
  <si>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</si>
  <si>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</si>
  <si>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</si>
  <si>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</si>
  <si>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</si>
  <si>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</si>
  <si>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</si>
  <si>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</si>
  <si>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</si>
  <si>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</si>
  <si>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</si>
  <si>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</si>
  <si>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</si>
  <si>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</si>
  <si>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</si>
  <si>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</si>
  <si>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</si>
  <si>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</si>
  <si>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</si>
  <si>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</si>
  <si>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</si>
  <si>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</si>
  <si>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</si>
  <si>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</si>
  <si>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</si>
  <si>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</si>
  <si>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</si>
  <si>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</si>
  <si>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</si>
  <si>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</si>
  <si>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</si>
  <si>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</si>
  <si>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</si>
  <si>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</si>
  <si>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</si>
  <si>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</si>
  <si>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</si>
  <si>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</si>
  <si>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</si>
  <si>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</si>
  <si>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</si>
  <si>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</si>
  <si>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</si>
  <si>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</si>
  <si>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</si>
  <si>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</si>
  <si>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</si>
  <si>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</si>
  <si>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</si>
  <si>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</si>
  <si>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</si>
  <si>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</si>
  <si>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</si>
  <si>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</si>
  <si>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</si>
  <si>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</si>
  <si>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</si>
  <si>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</si>
  <si>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</si>
  <si>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</si>
  <si>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</si>
  <si>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</si>
  <si>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</si>
  <si>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</si>
  <si>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</si>
  <si>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</si>
  <si>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</si>
  <si>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</si>
  <si>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</si>
  <si>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</si>
  <si>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</si>
  <si>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</si>
  <si>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</si>
  <si>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</si>
  <si>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</si>
  <si>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</si>
  <si>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</si>
  <si>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</si>
  <si>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</si>
  <si>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</si>
  <si>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</si>
  <si>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</si>
  <si>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</si>
  <si>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</si>
  <si>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</si>
  <si>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</si>
  <si>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</si>
  <si>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</si>
  <si>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</si>
  <si>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</si>
  <si>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</si>
  <si>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</si>
  <si>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</si>
  <si>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</si>
  <si>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</si>
  <si>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</si>
  <si>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</si>
  <si>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</si>
  <si>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</si>
  <si>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</si>
  <si>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</si>
  <si>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</si>
  <si>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</si>
  <si>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</si>
  <si>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</si>
  <si>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</si>
  <si>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</si>
  <si>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</si>
  <si>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</si>
  <si>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</si>
  <si>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</si>
  <si>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</si>
  <si>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</si>
  <si>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</si>
  <si>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</si>
  <si>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</si>
  <si>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</si>
  <si>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</si>
  <si>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</si>
  <si>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</si>
  <si>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</si>
  <si>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</si>
  <si>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</si>
  <si>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</si>
  <si>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</si>
  <si>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</si>
  <si>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</si>
  <si>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</si>
  <si>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</si>
  <si>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</si>
  <si>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</si>
  <si>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</si>
  <si>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</si>
  <si>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</si>
  <si>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</si>
  <si>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</si>
  <si>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</si>
  <si>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</si>
  <si>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</si>
  <si>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</si>
  <si>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</si>
  <si>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</si>
  <si>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</si>
  <si>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</si>
  <si>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</si>
  <si>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</si>
  <si>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</si>
  <si>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</si>
  <si>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</si>
  <si>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</si>
  <si>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</si>
  <si>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</si>
  <si>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</si>
  <si>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</si>
  <si>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</si>
  <si>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</si>
  <si>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</si>
  <si>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</si>
  <si>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</si>
  <si>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</si>
  <si>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</si>
  <si>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</si>
  <si>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</si>
  <si>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</si>
  <si>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</si>
  <si>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</si>
  <si>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</si>
  <si>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</si>
  <si>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</si>
  <si>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</si>
  <si>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</si>
  <si>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</si>
  <si>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</si>
  <si>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</si>
  <si>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</si>
  <si>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</si>
  <si>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</si>
  <si>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</si>
  <si>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</si>
  <si>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</si>
  <si>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</si>
  <si>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</si>
  <si>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</si>
  <si>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</si>
  <si>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</si>
  <si>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</si>
  <si>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</si>
  <si>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</si>
  <si>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</si>
  <si>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</si>
  <si>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</si>
  <si>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</si>
  <si>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</si>
  <si>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</si>
  <si>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</si>
  <si>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</si>
  <si>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</si>
  <si>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</si>
  <si>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</si>
  <si>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</si>
  <si>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</si>
  <si>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</si>
  <si>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</si>
  <si>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</si>
  <si>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</si>
  <si>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</si>
  <si>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</si>
  <si>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</si>
  <si>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</si>
  <si>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</si>
  <si>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</si>
  <si>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</si>
  <si>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</si>
  <si>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</si>
  <si>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</si>
  <si>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</si>
  <si>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</si>
  <si>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</si>
  <si>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</si>
  <si>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</si>
  <si>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</si>
  <si>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</si>
  <si>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</si>
  <si>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</si>
  <si>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</si>
  <si>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</si>
  <si>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</si>
  <si>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</si>
  <si>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</si>
  <si>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</si>
  <si>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</si>
  <si>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</si>
  <si>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</si>
  <si>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</si>
  <si>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</si>
  <si>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</si>
  <si>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</si>
  <si>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</si>
  <si>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</si>
  <si>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</si>
  <si>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</si>
  <si>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</si>
  <si>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</si>
  <si>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</si>
  <si>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</si>
  <si>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</si>
  <si>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</si>
  <si>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</si>
  <si>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</si>
  <si>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</si>
  <si>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</si>
  <si>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</si>
  <si>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</si>
  <si>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</si>
  <si>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</si>
  <si>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</si>
  <si>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</si>
  <si>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</si>
  <si>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</si>
  <si>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</si>
  <si>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</si>
  <si>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</si>
  <si>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</si>
  <si>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</si>
  <si>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</si>
  <si>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</si>
  <si>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</si>
  <si>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</si>
  <si>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</si>
  <si>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</si>
  <si>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</si>
  <si>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</si>
  <si>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</si>
  <si>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</si>
  <si>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</si>
  <si>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</si>
  <si>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</si>
  <si>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</si>
  <si>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</si>
  <si>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</si>
  <si>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</si>
  <si>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</si>
  <si>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</si>
  <si>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</si>
  <si>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</si>
  <si>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</si>
  <si>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</si>
  <si>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</si>
  <si>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</si>
  <si>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</si>
  <si>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</si>
  <si>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</si>
  <si>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</si>
  <si>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</si>
  <si>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</si>
  <si>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</si>
  <si>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</si>
  <si>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</si>
  <si>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</si>
  <si>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</si>
  <si>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</si>
  <si>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</si>
  <si>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</si>
  <si>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</si>
  <si>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</si>
  <si>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</si>
  <si>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</si>
  <si>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</si>
  <si>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</si>
  <si>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</si>
  <si>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</si>
  <si>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</si>
  <si>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</si>
  <si>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</si>
  <si>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</si>
  <si>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</si>
  <si>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</si>
  <si>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</si>
  <si>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</si>
  <si>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</si>
  <si>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</si>
  <si>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</si>
  <si>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</si>
  <si>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</si>
  <si>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</si>
  <si>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</si>
  <si>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</si>
  <si>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</si>
  <si>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</si>
  <si>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</si>
  <si>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</si>
  <si>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</si>
  <si>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</si>
  <si>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</si>
  <si>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</si>
  <si>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</si>
  <si>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</si>
  <si>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</si>
  <si>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</si>
  <si>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</si>
  <si>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</si>
  <si>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</si>
  <si>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</si>
  <si>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</si>
  <si>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</si>
  <si>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</si>
  <si>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</si>
  <si>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</si>
  <si>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</si>
  <si>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</si>
  <si>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</si>
  <si>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</si>
  <si>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</si>
  <si>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</si>
  <si>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</si>
  <si>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</si>
  <si>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</si>
  <si>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</si>
  <si>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</si>
  <si>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</si>
  <si>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</si>
  <si>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</si>
  <si>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</si>
  <si>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</si>
  <si>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</si>
  <si>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</si>
  <si>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</si>
  <si>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</si>
  <si>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</si>
  <si>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</si>
  <si>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</si>
  <si>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</si>
  <si>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</si>
  <si>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</si>
  <si>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</si>
  <si>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</si>
  <si>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</si>
  <si>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</si>
  <si>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</si>
  <si>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</si>
  <si>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</si>
  <si>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</si>
  <si>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</si>
  <si>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</si>
  <si>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</si>
  <si>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</si>
  <si>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</si>
  <si>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</si>
  <si>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</si>
  <si>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</si>
  <si>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</si>
  <si>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</si>
  <si>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</si>
  <si>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</si>
  <si>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</si>
  <si>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</si>
  <si>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</si>
  <si>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</si>
  <si>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</si>
  <si>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</si>
  <si>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</si>
  <si>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</si>
  <si>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</si>
  <si>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</si>
  <si>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</si>
  <si>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</si>
  <si>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</si>
  <si>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</si>
  <si>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</si>
  <si>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</si>
  <si>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</si>
  <si>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</si>
  <si>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</si>
  <si>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</si>
  <si>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</si>
  <si>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</si>
  <si>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</si>
  <si>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</si>
  <si>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</si>
  <si>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</si>
  <si>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</si>
  <si>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</si>
  <si>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</si>
  <si>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</si>
  <si>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</si>
  <si>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</si>
  <si>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</si>
  <si>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</si>
  <si>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</si>
  <si>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</si>
  <si>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</si>
  <si>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</si>
  <si>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</si>
  <si>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</si>
  <si>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</si>
  <si>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</si>
  <si>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</si>
  <si>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</si>
  <si>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</si>
  <si>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</si>
  <si>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</si>
  <si>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</si>
  <si>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</si>
  <si>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</si>
  <si>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</si>
  <si>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</si>
  <si>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</si>
  <si>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</si>
  <si>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</si>
  <si>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</si>
  <si>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</si>
  <si>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</si>
  <si>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</si>
  <si>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</si>
  <si>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</si>
  <si>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</si>
  <si>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</si>
  <si>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</si>
  <si>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</si>
  <si>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</si>
  <si>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</si>
  <si>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</si>
  <si>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</si>
  <si>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</si>
  <si>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</si>
  <si>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</si>
  <si>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</si>
  <si>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</si>
  <si>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</si>
  <si>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</si>
  <si>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</si>
  <si>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</si>
  <si>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</si>
  <si>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</si>
  <si>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</si>
  <si>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</si>
  <si>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</si>
  <si>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</si>
  <si>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</si>
  <si>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</si>
  <si>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</si>
  <si>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</si>
  <si>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</si>
  <si>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</si>
  <si>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</si>
  <si>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</si>
  <si>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</si>
  <si>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</si>
  <si>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</si>
  <si>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</si>
  <si>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</si>
  <si>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</si>
  <si>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</si>
  <si>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</si>
  <si>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</si>
  <si>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</si>
  <si>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</si>
  <si>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</si>
  <si>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</si>
  <si>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</si>
  <si>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</si>
  <si>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</si>
  <si>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</si>
  <si>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</si>
  <si>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</si>
  <si>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</si>
  <si>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</si>
  <si>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</si>
  <si>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</si>
  <si>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</si>
  <si>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</si>
  <si>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</si>
  <si>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</si>
  <si>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</si>
  <si>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</si>
  <si>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</si>
  <si>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</si>
  <si>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</si>
  <si>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</si>
  <si>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</si>
  <si>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</si>
  <si>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</si>
  <si>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</si>
  <si>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</si>
  <si>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</si>
  <si>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</si>
  <si>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</si>
  <si>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</si>
  <si>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</si>
  <si>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</si>
  <si>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</si>
  <si>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</si>
  <si>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</si>
  <si>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</si>
  <si>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</si>
  <si>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</si>
  <si>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</si>
  <si>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</si>
  <si>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</si>
  <si>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</si>
  <si>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</si>
  <si>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</si>
  <si>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</si>
  <si>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</si>
  <si>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</si>
  <si>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</si>
  <si>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</si>
  <si>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</si>
  <si>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</si>
  <si>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</si>
  <si>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</si>
  <si>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</si>
  <si>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</si>
  <si>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</si>
  <si>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</si>
  <si>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</si>
  <si>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</si>
  <si>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</si>
  <si>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</si>
  <si>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</si>
  <si>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</si>
  <si>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</si>
  <si>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</si>
  <si>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</si>
  <si>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</si>
  <si>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</si>
  <si>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</si>
  <si>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</si>
  <si>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</si>
  <si>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</si>
  <si>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</si>
  <si>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</si>
  <si>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</si>
  <si>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</si>
  <si>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</si>
  <si>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</si>
  <si>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</si>
  <si>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</si>
  <si>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</si>
  <si>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</si>
  <si>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</si>
  <si>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</si>
  <si>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</si>
  <si>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</si>
  <si>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</si>
  <si>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</si>
  <si>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</si>
  <si>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</si>
  <si>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</si>
  <si>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</si>
  <si>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</si>
  <si>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</si>
  <si>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</si>
  <si>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</si>
  <si>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</si>
  <si>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</si>
  <si>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</si>
  <si>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</si>
  <si>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</si>
  <si>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</si>
  <si>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</si>
  <si>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</si>
  <si>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</si>
  <si>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</si>
  <si>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</si>
  <si>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</si>
  <si>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</si>
  <si>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</si>
  <si>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</si>
  <si>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</si>
  <si>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</si>
  <si>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</si>
  <si>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</si>
  <si>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</si>
  <si>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</si>
  <si>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</si>
  <si>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</si>
  <si>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</si>
  <si>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</si>
  <si>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</si>
  <si>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</si>
  <si>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</si>
  <si>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</si>
  <si>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</si>
  <si>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</si>
  <si>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</si>
  <si>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</si>
  <si>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</si>
  <si>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</si>
  <si>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</si>
  <si>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</si>
  <si>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</si>
  <si>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</si>
  <si>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</si>
  <si>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</si>
  <si>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</si>
  <si>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</si>
  <si>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</si>
  <si>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</si>
  <si>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</si>
  <si>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</si>
  <si>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</si>
  <si>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</si>
  <si>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</si>
  <si>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</si>
  <si>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</si>
  <si>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</si>
  <si>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</si>
  <si>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</si>
  <si>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</si>
  <si>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</si>
  <si>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</si>
  <si>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</si>
  <si>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</si>
  <si>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</si>
  <si>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</si>
  <si>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</si>
  <si>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</si>
  <si>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</si>
  <si>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</si>
  <si>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</si>
  <si>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</si>
  <si>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</si>
  <si>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</si>
  <si>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</si>
  <si>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</si>
  <si>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</si>
  <si>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</si>
  <si>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</si>
  <si>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</si>
  <si>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</si>
  <si>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</si>
  <si>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</si>
  <si>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</si>
  <si>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</si>
  <si>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</si>
  <si>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</si>
  <si>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</si>
  <si>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</si>
  <si>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</si>
  <si>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</si>
  <si>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</si>
  <si>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</si>
  <si>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</si>
  <si>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</si>
  <si>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</si>
  <si>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</si>
  <si>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</si>
  <si>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</si>
  <si>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</si>
  <si>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</si>
  <si>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</si>
  <si>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</si>
  <si>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</si>
  <si>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</si>
  <si>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</si>
  <si>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</si>
  <si>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</si>
  <si>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</si>
  <si>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</si>
  <si>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</si>
  <si>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</si>
  <si>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</si>
  <si>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</si>
  <si>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</si>
  <si>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</si>
  <si>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</si>
  <si>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</si>
  <si>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</si>
  <si>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</si>
  <si>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</si>
  <si>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</si>
  <si>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</si>
  <si>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</si>
  <si>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</si>
  <si>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</si>
  <si>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</si>
  <si>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</si>
  <si>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</si>
  <si>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</si>
  <si>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</si>
  <si>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</si>
  <si>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</si>
  <si>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</si>
  <si>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</si>
  <si>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</si>
  <si>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</si>
  <si>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</si>
  <si>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</si>
  <si>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</si>
  <si>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</si>
  <si>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</si>
  <si>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</si>
  <si>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неконсолидиран</t>
  </si>
  <si>
    <t>М. Кълчишков</t>
  </si>
  <si>
    <t>П. Атанасов</t>
  </si>
  <si>
    <t xml:space="preserve">                                    Съставител: М. Кълчишков                      </t>
  </si>
  <si>
    <t>Ръководител: П. Атанасов</t>
  </si>
  <si>
    <t>1. "Парк - хотел Москва" АД</t>
  </si>
  <si>
    <t>1. "Ксилема" АД</t>
  </si>
  <si>
    <t>2. "Рекорд" АД</t>
  </si>
  <si>
    <t>М.Кълчишков</t>
  </si>
  <si>
    <t xml:space="preserve"> Ръководител </t>
  </si>
  <si>
    <t>П.Атанасов</t>
  </si>
  <si>
    <t>2. "Харманлийска керамика" АД</t>
  </si>
  <si>
    <t>3. "ТЕ Сливен" АД</t>
  </si>
  <si>
    <t>4 "Елпром АНН" АД</t>
  </si>
  <si>
    <t>5 "Бистрец" АД</t>
  </si>
  <si>
    <t>6 "АТП Бухово" АД</t>
  </si>
  <si>
    <t>Инвестициите в дъщерни  предприятия се отчитат по себестойностния метод, инвестициите в асоциирани предприятия- по себестойностния метод,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</si>
  <si>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"Инкомс - инструменти и механика" АД</t>
  </si>
  <si>
    <t>7. "Модтрико" АД</t>
  </si>
  <si>
    <t>8. "ТЕ Плевен" АД</t>
  </si>
  <si>
    <t>3. "Околчица" АД</t>
  </si>
  <si>
    <t>4. "Завет" АД</t>
  </si>
  <si>
    <t>5. "Нора" АД</t>
  </si>
  <si>
    <t>6. "Корела" АД</t>
  </si>
  <si>
    <t>7. "Елпром Елин" АД</t>
  </si>
  <si>
    <t>8. "Божур - 71" АД</t>
  </si>
  <si>
    <t>9. "Диамант" АД</t>
  </si>
  <si>
    <t>10. "Лейди София" АД</t>
  </si>
  <si>
    <t>11. "Вихрен Благеовград" АД</t>
  </si>
  <si>
    <t>12. "Изида" АД</t>
  </si>
  <si>
    <t>13..Други</t>
  </si>
  <si>
    <t>14. "Инкомс Телеком Холдинг" АД</t>
  </si>
  <si>
    <t>15. "Полимери" АД</t>
  </si>
  <si>
    <t>17."Пластимо" АД</t>
  </si>
  <si>
    <t>18.ДФ Стандарт инвестмънт балансиран фонд</t>
  </si>
  <si>
    <t>19.ДФ Стандарт инвестмънт високодоходен фонд</t>
  </si>
  <si>
    <t>20.ДФ Стандарт инвестмънт международен фонд</t>
  </si>
  <si>
    <t>21.ДФ ДСК Растеж</t>
  </si>
  <si>
    <t>22.ДФ ДСК Баланс</t>
  </si>
  <si>
    <t>23.ИД Капман капитал</t>
  </si>
  <si>
    <t>24.ДФ Капман макс</t>
  </si>
  <si>
    <t>25.ДФ Ти Би АЙ Динамик</t>
  </si>
  <si>
    <t>26.ДФ Ти Би Ай Хармония</t>
  </si>
  <si>
    <t xml:space="preserve">                                                           </t>
  </si>
  <si>
    <t>2. "София Инвест Брокеридж" АД</t>
  </si>
  <si>
    <t>01.01.-31.12.2009 г.</t>
  </si>
  <si>
    <t>18.01.2010 г.</t>
  </si>
  <si>
    <t xml:space="preserve">Дата  на съставяне: 18.01.2010 г.                                                                                                                        </t>
  </si>
  <si>
    <t xml:space="preserve">Дата на съставяне: 18.01.2010 г.                       </t>
  </si>
  <si>
    <t>Дата на съставяне:18.01.2010г.</t>
  </si>
</sst>
</file>

<file path=xl/styles.xml><?xml version="1.0" encoding="utf-8"?>
<styleSheet xmlns="http://schemas.openxmlformats.org/spreadsheetml/2006/main">
  <numFmts count="5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.&quot;;\-#,##0\ &quot;.&quot;"/>
    <numFmt numFmtId="165" formatCode="#,##0\ &quot;.&quot;;[Red]\-#,##0\ &quot;.&quot;"/>
    <numFmt numFmtId="166" formatCode="#,##0.00\ &quot;.&quot;;\-#,##0.00\ &quot;.&quot;"/>
    <numFmt numFmtId="167" formatCode="#,##0.00\ &quot;.&quot;;[Red]\-#,##0.00\ &quot;.&quot;"/>
    <numFmt numFmtId="168" formatCode="_-* #,##0\ &quot;.&quot;_-;\-* #,##0\ &quot;.&quot;_-;_-* &quot;-&quot;\ &quot;.&quot;_-;_-@_-"/>
    <numFmt numFmtId="169" formatCode="_-* #,##0\ _._-;\-* #,##0\ _._-;_-* &quot;-&quot;\ _._-;_-@_-"/>
    <numFmt numFmtId="170" formatCode="_-* #,##0.00\ &quot;.&quot;_-;\-* #,##0.00\ &quot;.&quot;_-;_-* &quot;-&quot;??\ &quot;.&quot;_-;_-@_-"/>
    <numFmt numFmtId="171" formatCode="_-* #,##0.00\ _._-;\-* #,##0.00\ _._-;_-* &quot;-&quot;??\ _._-;_-@_-"/>
    <numFmt numFmtId="172" formatCode="###,0&quot;.&quot;00\ &quot;.&quot;;\-###,0&quot;.&quot;00\ &quot;.&quot;"/>
    <numFmt numFmtId="173" formatCode="###,0&quot;.&quot;00\ &quot;.&quot;;[Red]\-###,0&quot;.&quot;00\ &quot;.&quot;"/>
    <numFmt numFmtId="174" formatCode="_-* ###,0&quot;.&quot;00\ &quot;.&quot;_-;\-* ###,0&quot;.&quot;00\ &quot;.&quot;_-;_-* &quot;-&quot;??\ &quot;.&quot;_-;_-@_-"/>
    <numFmt numFmtId="175" formatCode="_-* ###,0&quot;.&quot;00\ _._-;\-* ###,0&quot;.&quot;00\ _._-;_-* &quot;-&quot;??\ _._-;_-@_-"/>
    <numFmt numFmtId="176" formatCode="#,##0\ &quot;$&quot;;\-#,##0\ &quot;$&quot;"/>
    <numFmt numFmtId="177" formatCode="#,##0\ &quot;$&quot;;[Red]\-#,##0\ &quot;$&quot;"/>
    <numFmt numFmtId="178" formatCode="###,0&quot;.&quot;00\ &quot;$&quot;;\-###,0&quot;.&quot;00\ &quot;$&quot;"/>
    <numFmt numFmtId="179" formatCode="###,0&quot;.&quot;00\ &quot;$&quot;;[Red]\-###,0&quot;.&quot;00\ &quot;$&quot;"/>
    <numFmt numFmtId="180" formatCode="_-* #,##0\ &quot;$&quot;_-;\-* #,##0\ &quot;$&quot;_-;_-* &quot;-&quot;\ &quot;$&quot;_-;_-@_-"/>
    <numFmt numFmtId="181" formatCode="_-* #,##0\ _$_-;\-* #,##0\ _$_-;_-* &quot;-&quot;\ _$_-;_-@_-"/>
    <numFmt numFmtId="182" formatCode="_-* ###,0&quot;.&quot;00\ &quot;$&quot;_-;\-* ###,0&quot;.&quot;00\ &quot;$&quot;_-;_-* &quot;-&quot;??\ &quot;$&quot;_-;_-@_-"/>
    <numFmt numFmtId="183" formatCode="_-* ###,0&quot;.&quot;00\ _$_-;\-* ###,0&quot;.&quot;00\ _$_-;_-* &quot;-&quot;??\ _$_-;_-@_-"/>
    <numFmt numFmtId="184" formatCode="###,0&quot;.&quot;00\ &quot;лв&quot;;\-###,0&quot;.&quot;00\ &quot;лв&quot;"/>
    <numFmt numFmtId="185" formatCode="###,0&quot;.&quot;00\ &quot;лв&quot;;[Red]\-###,0&quot;.&quot;00\ &quot;лв&quot;"/>
    <numFmt numFmtId="186" formatCode="_-* ###,0&quot;.&quot;00\ &quot;лв&quot;_-;\-* ###,0&quot;.&quot;00\ &quot;лв&quot;_-;_-* &quot;-&quot;??\ &quot;лв&quot;_-;_-@_-"/>
    <numFmt numFmtId="187" formatCode="_-* ###,0&quot;.&quot;00\ _л_в_-;\-* ###,0&quot;.&quot;00\ _л_в_-;_-* &quot;-&quot;??\ _л_в_-;_-@_-"/>
    <numFmt numFmtId="188" formatCode="#,##0\ &quot; &quot;;\-#,##0\ &quot; &quot;"/>
    <numFmt numFmtId="189" formatCode="#,##0\ &quot; &quot;;[Red]\-#,##0\ &quot; &quot;"/>
    <numFmt numFmtId="190" formatCode="###,0&quot;.&quot;00\ &quot; &quot;;\-###,0&quot;.&quot;00\ &quot; &quot;"/>
    <numFmt numFmtId="191" formatCode="###,0&quot;.&quot;00\ &quot; &quot;;[Red]\-###,0&quot;.&quot;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##,0&quot;.&quot;00\ &quot; &quot;_-;\-* ###,0&quot;.&quot;00\ &quot; &quot;_-;_-* &quot;-&quot;??\ &quot; &quot;_-;_-@_-"/>
    <numFmt numFmtId="195" formatCode="_-* ###,0&quot;.&quot;00\ _ _-;\-* ###,0&quot;.&quot;00\ _ _-;_-* &quot;-&quot;??\ _ _-;_-@_-"/>
    <numFmt numFmtId="196" formatCode="&quot;$&quot;#,##0_);\(&quot;$&quot;#,##0\)"/>
    <numFmt numFmtId="197" formatCode="&quot;$&quot;#,##0_);[Red]\(&quot;$&quot;#,##0\)"/>
    <numFmt numFmtId="198" formatCode="&quot;$&quot;###,0&quot;.&quot;00_);\(&quot;$&quot;###,0&quot;.&quot;00\)"/>
    <numFmt numFmtId="199" formatCode="&quot;$&quot;###,0&quot;.&quot;00_);[Red]\(&quot;$&quot;###,0&quot;.&quot;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##,0&quot;.&quot;00_);_(&quot;$&quot;* \(###,0&quot;.&quot;00\);_(&quot;$&quot;* &quot;-&quot;??_);_(@_)"/>
    <numFmt numFmtId="203" formatCode="_(* ###,0&quot;.&quot;00_);_(* \(###,0&quot;.&quot;00\);_(* &quot;-&quot;??_);_(@_)"/>
    <numFmt numFmtId="204" formatCode="00000"/>
    <numFmt numFmtId="205" formatCode="###,0&quot;.&quot;00\ &quot;лв&quot;"/>
    <numFmt numFmtId="206" formatCode="[$-402]dd\ mmmm\ yyyy\ &quot;г.&quot;"/>
    <numFmt numFmtId="207" formatCode="d/m/yyyy&quot; &quot;&quot;г.&quot;;@"/>
    <numFmt numFmtId="208" formatCode="dd/mm/yyyy&quot; &quot;&quot;г.&quot;;@"/>
    <numFmt numFmtId="209" formatCode="0&quot;.&quot;0"/>
    <numFmt numFmtId="210" formatCode="0&quot;.&quot;0%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86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8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0" fontId="5" fillId="3" borderId="1" xfId="31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24" applyFont="1" applyFill="1" applyBorder="1" applyAlignment="1">
      <alignment horizontal="center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207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208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8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8" fontId="10" fillId="0" borderId="0" xfId="25" applyNumberFormat="1" applyFont="1" applyBorder="1" applyAlignment="1" applyProtection="1">
      <alignment horizontal="center" vertical="justify" wrapText="1"/>
      <protection/>
    </xf>
    <xf numFmtId="208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8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8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55">
      <selection activeCell="C75" sqref="C75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864</v>
      </c>
      <c r="F3" s="217" t="s">
        <v>2</v>
      </c>
      <c r="G3" s="172"/>
      <c r="H3" s="461">
        <v>121576032</v>
      </c>
    </row>
    <row r="4" spans="1:8" ht="15">
      <c r="A4" s="578" t="s">
        <v>3</v>
      </c>
      <c r="B4" s="584"/>
      <c r="C4" s="584"/>
      <c r="D4" s="584"/>
      <c r="E4" s="504" t="s">
        <v>865</v>
      </c>
      <c r="F4" s="580" t="s">
        <v>4</v>
      </c>
      <c r="G4" s="581"/>
      <c r="H4" s="461">
        <v>13</v>
      </c>
    </row>
    <row r="5" spans="1:8" ht="15">
      <c r="A5" s="578" t="s">
        <v>5</v>
      </c>
      <c r="B5" s="579"/>
      <c r="C5" s="579"/>
      <c r="D5" s="579"/>
      <c r="E5" s="505" t="s">
        <v>910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>
        <v>92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134</v>
      </c>
      <c r="D12" s="151">
        <v>263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15</v>
      </c>
      <c r="D13" s="151">
        <v>16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0</v>
      </c>
      <c r="D15" s="151">
        <v>0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7</v>
      </c>
      <c r="D16" s="151">
        <v>10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52</v>
      </c>
      <c r="D17" s="151">
        <v>52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>
        <v>3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208</v>
      </c>
      <c r="D19" s="155">
        <f>SUM(D11:D18)</f>
        <v>436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-1420</v>
      </c>
      <c r="H20" s="158">
        <v>-2331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12992</v>
      </c>
      <c r="H21" s="156">
        <f>SUM(H22:H24)</f>
        <v>11180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967</v>
      </c>
      <c r="H22" s="152">
        <v>849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12025</v>
      </c>
      <c r="H24" s="152">
        <v>10331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18979</v>
      </c>
      <c r="H25" s="154">
        <f>H19+H20+H21</f>
        <v>16256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4399</v>
      </c>
      <c r="H27" s="154">
        <f>SUM(H28:H30)</f>
        <v>4372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4399</v>
      </c>
      <c r="H28" s="152">
        <v>4372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316</v>
      </c>
      <c r="H31" s="152">
        <v>118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4715</v>
      </c>
      <c r="H33" s="154">
        <f>H27+H31+H32</f>
        <v>4490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22485</v>
      </c>
      <c r="D34" s="155">
        <f>SUM(D35:D38)</f>
        <v>23556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13595</v>
      </c>
      <c r="D35" s="151">
        <v>13595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30278</v>
      </c>
      <c r="H36" s="154">
        <f>H25+H17+H33</f>
        <v>27330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123</v>
      </c>
      <c r="D37" s="151">
        <v>137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8767</v>
      </c>
      <c r="D38" s="151">
        <v>9824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22515</v>
      </c>
      <c r="D45" s="155">
        <f>D34+D39+D44</f>
        <v>23586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7562</v>
      </c>
      <c r="D47" s="151">
        <v>7420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7</v>
      </c>
      <c r="D50" s="151">
        <v>11</v>
      </c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7569</v>
      </c>
      <c r="D51" s="155">
        <f>SUM(D47:D50)</f>
        <v>7431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27">
      <c r="A54" s="235" t="s">
        <v>166</v>
      </c>
      <c r="B54" s="249" t="s">
        <v>167</v>
      </c>
      <c r="C54" s="151">
        <v>9</v>
      </c>
      <c r="D54" s="151">
        <v>15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30301</v>
      </c>
      <c r="D55" s="155">
        <f>D19+D20+D21+D27+D32+D45+D51+D53+D54</f>
        <v>31468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</v>
      </c>
      <c r="D58" s="151">
        <v>2</v>
      </c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3</v>
      </c>
      <c r="D60" s="151">
        <v>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345</v>
      </c>
      <c r="H61" s="154">
        <f>SUM(H62:H68)</f>
        <v>2059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311</v>
      </c>
      <c r="H62" s="152">
        <v>1845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</v>
      </c>
      <c r="D64" s="155">
        <f>SUM(D58:D63)</f>
        <v>5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21</v>
      </c>
      <c r="H66" s="152">
        <v>20</v>
      </c>
    </row>
    <row r="67" spans="1:8" ht="15">
      <c r="A67" s="235" t="s">
        <v>207</v>
      </c>
      <c r="B67" s="241" t="s">
        <v>208</v>
      </c>
      <c r="C67" s="151">
        <v>1784</v>
      </c>
      <c r="D67" s="151">
        <v>1480</v>
      </c>
      <c r="E67" s="237" t="s">
        <v>209</v>
      </c>
      <c r="F67" s="242" t="s">
        <v>210</v>
      </c>
      <c r="G67" s="152">
        <v>4</v>
      </c>
      <c r="H67" s="152">
        <v>4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9</v>
      </c>
      <c r="H68" s="152">
        <v>190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3034</v>
      </c>
      <c r="H69" s="152">
        <v>5202</v>
      </c>
    </row>
    <row r="70" spans="1:8" ht="25.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3379</v>
      </c>
      <c r="H71" s="161">
        <f>H59+H60+H61+H69+H70</f>
        <v>7261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>
        <v>261</v>
      </c>
      <c r="D74" s="151">
        <v>428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2045</v>
      </c>
      <c r="D75" s="155">
        <f>SUM(D67:D74)</f>
        <v>1908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67</v>
      </c>
      <c r="D78" s="155">
        <f>SUM(D79:D81)</f>
        <v>67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3379</v>
      </c>
      <c r="H79" s="162">
        <f>H71+H74+H75+H76</f>
        <v>7261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67</v>
      </c>
      <c r="D81" s="151">
        <v>67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67</v>
      </c>
      <c r="D84" s="155">
        <f>D83+D82+D78</f>
        <v>67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13</v>
      </c>
      <c r="D87" s="151">
        <v>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1226</v>
      </c>
      <c r="D88" s="151">
        <v>1134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1239</v>
      </c>
      <c r="D91" s="155">
        <f>SUM(D87:D90)</f>
        <v>1143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3356</v>
      </c>
      <c r="D93" s="155">
        <f>D64+D75+D84+D91+D92</f>
        <v>3123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268</v>
      </c>
      <c r="B94" s="288" t="s">
        <v>269</v>
      </c>
      <c r="C94" s="164">
        <f>C93+C55</f>
        <v>33657</v>
      </c>
      <c r="D94" s="164">
        <f>D93+D55</f>
        <v>34591</v>
      </c>
      <c r="E94" s="449" t="s">
        <v>270</v>
      </c>
      <c r="F94" s="289" t="s">
        <v>271</v>
      </c>
      <c r="G94" s="165">
        <f>G36+G39+G55+G79</f>
        <v>33657</v>
      </c>
      <c r="H94" s="165">
        <f>H36+H39+H55+H79</f>
        <v>34591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05">
      <c r="A96" s="431" t="s">
        <v>852</v>
      </c>
      <c r="B96" s="432"/>
      <c r="C96" s="150"/>
      <c r="D96" s="150"/>
      <c r="E96" s="433" t="s">
        <v>881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2" t="s">
        <v>273</v>
      </c>
      <c r="D98" s="582"/>
      <c r="E98" s="582"/>
      <c r="F98" s="170"/>
      <c r="G98" s="171"/>
      <c r="H98" s="172"/>
      <c r="M98" s="157"/>
    </row>
    <row r="99" spans="1:8" ht="15">
      <c r="A99" s="169" t="s">
        <v>911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2" t="s">
        <v>857</v>
      </c>
      <c r="D100" s="583"/>
      <c r="E100" s="583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tabSelected="1" workbookViewId="0" topLeftCell="A1">
      <selection activeCell="C24" sqref="C24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7" t="str">
        <f>'справка №1-БАЛАНС'!E3</f>
        <v>"Българска Холдингова Компания" АД</v>
      </c>
      <c r="C2" s="587"/>
      <c r="D2" s="587"/>
      <c r="E2" s="587"/>
      <c r="F2" s="589" t="s">
        <v>2</v>
      </c>
      <c r="G2" s="589"/>
      <c r="H2" s="526">
        <f>'справка №1-БАЛАНС'!H3</f>
        <v>121576032</v>
      </c>
    </row>
    <row r="3" spans="1:8" ht="15">
      <c r="A3" s="467" t="s">
        <v>275</v>
      </c>
      <c r="B3" s="587" t="str">
        <f>'справка №1-БАЛАНС'!E4</f>
        <v>неконсолидиран</v>
      </c>
      <c r="C3" s="587"/>
      <c r="D3" s="587"/>
      <c r="E3" s="587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88" t="str">
        <f>'справка №1-БАЛАНС'!E5</f>
        <v>01.01.-31.12.2009 г.</v>
      </c>
      <c r="C4" s="588"/>
      <c r="D4" s="588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18</v>
      </c>
      <c r="D9" s="46">
        <v>29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64</v>
      </c>
      <c r="D10" s="46">
        <v>73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17</v>
      </c>
      <c r="D11" s="46">
        <v>30</v>
      </c>
      <c r="E11" s="300" t="s">
        <v>293</v>
      </c>
      <c r="F11" s="549" t="s">
        <v>294</v>
      </c>
      <c r="G11" s="550">
        <v>57</v>
      </c>
      <c r="H11" s="550">
        <v>79</v>
      </c>
    </row>
    <row r="12" spans="1:8" ht="12">
      <c r="A12" s="298" t="s">
        <v>295</v>
      </c>
      <c r="B12" s="299" t="s">
        <v>296</v>
      </c>
      <c r="C12" s="46">
        <v>611</v>
      </c>
      <c r="D12" s="46">
        <v>536</v>
      </c>
      <c r="E12" s="300" t="s">
        <v>78</v>
      </c>
      <c r="F12" s="549" t="s">
        <v>297</v>
      </c>
      <c r="G12" s="550">
        <v>6</v>
      </c>
      <c r="H12" s="550">
        <v>7</v>
      </c>
    </row>
    <row r="13" spans="1:18" ht="12">
      <c r="A13" s="298" t="s">
        <v>298</v>
      </c>
      <c r="B13" s="299" t="s">
        <v>299</v>
      </c>
      <c r="C13" s="46">
        <v>69</v>
      </c>
      <c r="D13" s="46">
        <v>67</v>
      </c>
      <c r="E13" s="301" t="s">
        <v>51</v>
      </c>
      <c r="F13" s="551" t="s">
        <v>300</v>
      </c>
      <c r="G13" s="548">
        <f>SUM(G9:G12)</f>
        <v>63</v>
      </c>
      <c r="H13" s="548">
        <f>SUM(H9:H12)</f>
        <v>86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224</v>
      </c>
      <c r="D16" s="47">
        <v>12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1003</v>
      </c>
      <c r="D19" s="49">
        <f>SUM(D9:D15)+D16</f>
        <v>747</v>
      </c>
      <c r="E19" s="304" t="s">
        <v>317</v>
      </c>
      <c r="F19" s="552" t="s">
        <v>318</v>
      </c>
      <c r="G19" s="550">
        <v>1370</v>
      </c>
      <c r="H19" s="550">
        <v>1193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593</v>
      </c>
      <c r="H21" s="550"/>
    </row>
    <row r="22" spans="1:8" ht="24">
      <c r="A22" s="304" t="s">
        <v>324</v>
      </c>
      <c r="B22" s="305" t="s">
        <v>325</v>
      </c>
      <c r="C22" s="46">
        <v>4</v>
      </c>
      <c r="D22" s="46">
        <v>11</v>
      </c>
      <c r="E22" s="304" t="s">
        <v>326</v>
      </c>
      <c r="F22" s="552" t="s">
        <v>327</v>
      </c>
      <c r="G22" s="550"/>
      <c r="H22" s="550">
        <v>142</v>
      </c>
    </row>
    <row r="23" spans="1:8" ht="24">
      <c r="A23" s="298" t="s">
        <v>328</v>
      </c>
      <c r="B23" s="305" t="s">
        <v>329</v>
      </c>
      <c r="C23" s="46"/>
      <c r="D23" s="46">
        <v>216</v>
      </c>
      <c r="E23" s="298" t="s">
        <v>330</v>
      </c>
      <c r="F23" s="552" t="s">
        <v>331</v>
      </c>
      <c r="G23" s="550"/>
      <c r="H23" s="550"/>
    </row>
    <row r="24" spans="1:18" ht="24">
      <c r="A24" s="298" t="s">
        <v>332</v>
      </c>
      <c r="B24" s="305" t="s">
        <v>333</v>
      </c>
      <c r="C24" s="46">
        <v>115</v>
      </c>
      <c r="D24" s="46"/>
      <c r="E24" s="301" t="s">
        <v>103</v>
      </c>
      <c r="F24" s="554" t="s">
        <v>334</v>
      </c>
      <c r="G24" s="548">
        <f>SUM(G19:G23)</f>
        <v>1963</v>
      </c>
      <c r="H24" s="548">
        <f>SUM(H19:H23)</f>
        <v>1335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574</v>
      </c>
      <c r="D25" s="46">
        <v>329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693</v>
      </c>
      <c r="D26" s="49">
        <f>SUM(D22:D25)</f>
        <v>556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337</v>
      </c>
      <c r="B28" s="293" t="s">
        <v>338</v>
      </c>
      <c r="C28" s="50">
        <f>C26+C19</f>
        <v>1696</v>
      </c>
      <c r="D28" s="50">
        <f>D26+D19</f>
        <v>1303</v>
      </c>
      <c r="E28" s="127" t="s">
        <v>339</v>
      </c>
      <c r="F28" s="554" t="s">
        <v>340</v>
      </c>
      <c r="G28" s="548">
        <f>G13+G15+G24</f>
        <v>2026</v>
      </c>
      <c r="H28" s="548">
        <f>H13+H15+H24</f>
        <v>1421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330</v>
      </c>
      <c r="D30" s="50">
        <f>IF((H28-D28)&gt;0,H28-D28,0)</f>
        <v>118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1696</v>
      </c>
      <c r="D33" s="49">
        <f>D28+D31+D32</f>
        <v>1303</v>
      </c>
      <c r="E33" s="127" t="s">
        <v>353</v>
      </c>
      <c r="F33" s="554" t="s">
        <v>354</v>
      </c>
      <c r="G33" s="53">
        <f>G32+G31+G28</f>
        <v>2026</v>
      </c>
      <c r="H33" s="53">
        <f>H32+H31+H28</f>
        <v>1421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330</v>
      </c>
      <c r="D34" s="50">
        <f>IF((H33-D33)&gt;0,H33-D33,0)</f>
        <v>118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14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361</v>
      </c>
      <c r="B36" s="305" t="s">
        <v>362</v>
      </c>
      <c r="C36" s="46">
        <v>8</v>
      </c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6</v>
      </c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24">
      <c r="A39" s="312" t="s">
        <v>367</v>
      </c>
      <c r="B39" s="129" t="s">
        <v>368</v>
      </c>
      <c r="C39" s="460">
        <f>+IF((G33-C33-C35)&gt;0,G33-C33-C35,0)</f>
        <v>316</v>
      </c>
      <c r="D39" s="460">
        <f>+IF((H33-D33-D35)&gt;0,H33-D33-D35,0)</f>
        <v>118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316</v>
      </c>
      <c r="D41" s="52">
        <f>IF(D39-D40&gt;0,D39-D40,0)</f>
        <v>118</v>
      </c>
      <c r="E41" s="127" t="s">
        <v>376</v>
      </c>
      <c r="F41" s="558" t="s">
        <v>377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2026</v>
      </c>
      <c r="D42" s="53">
        <f>D33+D35+D39</f>
        <v>1421</v>
      </c>
      <c r="E42" s="128" t="s">
        <v>380</v>
      </c>
      <c r="F42" s="129" t="s">
        <v>381</v>
      </c>
      <c r="G42" s="53">
        <f>G39+G33</f>
        <v>2026</v>
      </c>
      <c r="H42" s="53">
        <f>H39+H33</f>
        <v>1421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862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3" t="s">
        <v>911</v>
      </c>
      <c r="C48" s="427" t="s">
        <v>383</v>
      </c>
      <c r="D48" s="585" t="s">
        <v>866</v>
      </c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6" t="s">
        <v>867</v>
      </c>
      <c r="E50" s="586"/>
      <c r="F50" s="586"/>
      <c r="G50" s="586"/>
      <c r="H50" s="586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1">
      <selection activeCell="A52" sqref="A52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01.01.-31.12.2009 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63</v>
      </c>
      <c r="D10" s="54">
        <v>122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-117</v>
      </c>
      <c r="D11" s="54">
        <v>-145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-662</v>
      </c>
      <c r="D13" s="54">
        <v>-582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-8</v>
      </c>
      <c r="D18" s="54">
        <v>11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-8</v>
      </c>
      <c r="D19" s="54">
        <v>-8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-732</v>
      </c>
      <c r="D20" s="55">
        <f>SUM(D10:D19)</f>
        <v>-602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>
        <v>-12339</v>
      </c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>
        <v>14711</v>
      </c>
      <c r="D28" s="54">
        <v>274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897</v>
      </c>
      <c r="D31" s="54">
        <v>623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3269</v>
      </c>
      <c r="D32" s="55">
        <f>SUM(D22:D31)</f>
        <v>897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-113</v>
      </c>
      <c r="D36" s="54">
        <v>111</v>
      </c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>
        <v>-94</v>
      </c>
      <c r="D39" s="54">
        <v>-199</v>
      </c>
      <c r="E39" s="130"/>
      <c r="F39" s="130"/>
    </row>
    <row r="40" spans="1:6" ht="12">
      <c r="A40" s="332" t="s">
        <v>445</v>
      </c>
      <c r="B40" s="333" t="s">
        <v>446</v>
      </c>
      <c r="C40" s="54">
        <v>-1</v>
      </c>
      <c r="D40" s="54">
        <v>-6</v>
      </c>
      <c r="E40" s="130"/>
      <c r="F40" s="130"/>
    </row>
    <row r="41" spans="1:8" ht="12">
      <c r="A41" s="332" t="s">
        <v>447</v>
      </c>
      <c r="B41" s="333" t="s">
        <v>448</v>
      </c>
      <c r="C41" s="54">
        <v>-2233</v>
      </c>
      <c r="D41" s="54">
        <v>-1252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-2441</v>
      </c>
      <c r="D42" s="55">
        <f>SUM(D34:D41)</f>
        <v>-1346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96</v>
      </c>
      <c r="D43" s="55">
        <f>D42+D32+D20</f>
        <v>-1051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1143</v>
      </c>
      <c r="D44" s="132">
        <v>2194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1239</v>
      </c>
      <c r="D45" s="55">
        <f>D44+D43</f>
        <v>1143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1239</v>
      </c>
      <c r="D46" s="56">
        <v>1143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 t="s">
        <v>911</v>
      </c>
      <c r="B50" s="436" t="s">
        <v>383</v>
      </c>
      <c r="C50" s="574" t="s">
        <v>866</v>
      </c>
      <c r="D50" s="57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4" t="s">
        <v>867</v>
      </c>
      <c r="D52" s="57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28">
      <selection activeCell="A32" sqref="A32"/>
    </sheetView>
  </sheetViews>
  <sheetFormatPr defaultColWidth="9.0039062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75" t="s">
        <v>461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7" t="str">
        <f>'справка №1-БАЛАНС'!E3</f>
        <v>"Българска Холдингова Компания" АД</v>
      </c>
      <c r="C3" s="577"/>
      <c r="D3" s="577"/>
      <c r="E3" s="577"/>
      <c r="F3" s="577"/>
      <c r="G3" s="577"/>
      <c r="H3" s="577"/>
      <c r="I3" s="577"/>
      <c r="J3" s="476"/>
      <c r="K3" s="592" t="s">
        <v>2</v>
      </c>
      <c r="L3" s="592"/>
      <c r="M3" s="478">
        <f>'справка №1-БАЛАНС'!H3</f>
        <v>121576032</v>
      </c>
      <c r="N3" s="2"/>
    </row>
    <row r="4" spans="1:15" s="532" customFormat="1" ht="13.5" customHeight="1">
      <c r="A4" s="467" t="s">
        <v>462</v>
      </c>
      <c r="B4" s="577" t="str">
        <f>'справка №1-БАЛАНС'!E4</f>
        <v>неконсолидиран</v>
      </c>
      <c r="C4" s="577"/>
      <c r="D4" s="577"/>
      <c r="E4" s="577"/>
      <c r="F4" s="577"/>
      <c r="G4" s="577"/>
      <c r="H4" s="577"/>
      <c r="I4" s="577"/>
      <c r="J4" s="136"/>
      <c r="K4" s="593" t="s">
        <v>4</v>
      </c>
      <c r="L4" s="593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594" t="str">
        <f>'справка №1-БАЛАНС'!E5</f>
        <v>01.01.-31.12.2009 г.</v>
      </c>
      <c r="C5" s="594"/>
      <c r="D5" s="594"/>
      <c r="E5" s="59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-2331</v>
      </c>
      <c r="F11" s="58">
        <f>'справка №1-БАЛАНС'!H22</f>
        <v>849</v>
      </c>
      <c r="G11" s="58">
        <f>'справка №1-БАЛАНС'!H23</f>
        <v>0</v>
      </c>
      <c r="H11" s="60">
        <f>'справка №1-БАЛАНС'!H24</f>
        <v>10331</v>
      </c>
      <c r="I11" s="58">
        <f>'справка №1-БАЛАНС'!H28+'справка №1-БАЛАНС'!H31</f>
        <v>4490</v>
      </c>
      <c r="J11" s="58">
        <f>'справка №1-БАЛАНС'!H29+'справка №1-БАЛАНС'!H32</f>
        <v>0</v>
      </c>
      <c r="K11" s="60"/>
      <c r="L11" s="344">
        <f>SUM(C11:K11)</f>
        <v>27330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-2331</v>
      </c>
      <c r="F15" s="61">
        <f t="shared" si="2"/>
        <v>849</v>
      </c>
      <c r="G15" s="61">
        <f t="shared" si="2"/>
        <v>0</v>
      </c>
      <c r="H15" s="61">
        <f t="shared" si="2"/>
        <v>10331</v>
      </c>
      <c r="I15" s="61">
        <f t="shared" si="2"/>
        <v>4490</v>
      </c>
      <c r="J15" s="61">
        <f t="shared" si="2"/>
        <v>0</v>
      </c>
      <c r="K15" s="61">
        <f t="shared" si="2"/>
        <v>0</v>
      </c>
      <c r="L15" s="344">
        <f t="shared" si="1"/>
        <v>27330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316</v>
      </c>
      <c r="J16" s="345">
        <f>+'справка №1-БАЛАНС'!G32</f>
        <v>0</v>
      </c>
      <c r="K16" s="60"/>
      <c r="L16" s="344">
        <f t="shared" si="1"/>
        <v>316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118</v>
      </c>
      <c r="G17" s="62">
        <f t="shared" si="3"/>
        <v>0</v>
      </c>
      <c r="H17" s="62">
        <f t="shared" si="3"/>
        <v>0</v>
      </c>
      <c r="I17" s="62">
        <f t="shared" si="3"/>
        <v>-118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>
        <v>118</v>
      </c>
      <c r="G19" s="60"/>
      <c r="H19" s="60"/>
      <c r="I19" s="60">
        <v>-118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938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938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>
        <v>938</v>
      </c>
      <c r="F25" s="185"/>
      <c r="G25" s="185"/>
      <c r="H25" s="185"/>
      <c r="I25" s="185"/>
      <c r="J25" s="185"/>
      <c r="K25" s="185"/>
      <c r="L25" s="344">
        <f t="shared" si="1"/>
        <v>938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>
        <v>-27</v>
      </c>
      <c r="F28" s="60"/>
      <c r="G28" s="60"/>
      <c r="H28" s="60">
        <v>1694</v>
      </c>
      <c r="I28" s="60">
        <v>27</v>
      </c>
      <c r="J28" s="60"/>
      <c r="K28" s="60"/>
      <c r="L28" s="344">
        <f t="shared" si="1"/>
        <v>1694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-1420</v>
      </c>
      <c r="F29" s="59">
        <f t="shared" si="6"/>
        <v>967</v>
      </c>
      <c r="G29" s="59">
        <f t="shared" si="6"/>
        <v>0</v>
      </c>
      <c r="H29" s="59">
        <f t="shared" si="6"/>
        <v>12025</v>
      </c>
      <c r="I29" s="59">
        <f t="shared" si="6"/>
        <v>4715</v>
      </c>
      <c r="J29" s="59">
        <f t="shared" si="6"/>
        <v>0</v>
      </c>
      <c r="K29" s="59">
        <f t="shared" si="6"/>
        <v>0</v>
      </c>
      <c r="L29" s="344">
        <f t="shared" si="1"/>
        <v>30278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-1420</v>
      </c>
      <c r="F32" s="59">
        <f t="shared" si="7"/>
        <v>967</v>
      </c>
      <c r="G32" s="59">
        <f t="shared" si="7"/>
        <v>0</v>
      </c>
      <c r="H32" s="59">
        <f t="shared" si="7"/>
        <v>12025</v>
      </c>
      <c r="I32" s="59">
        <f t="shared" si="7"/>
        <v>4715</v>
      </c>
      <c r="J32" s="59">
        <f t="shared" si="7"/>
        <v>0</v>
      </c>
      <c r="K32" s="59">
        <f t="shared" si="7"/>
        <v>0</v>
      </c>
      <c r="L32" s="344">
        <f t="shared" si="1"/>
        <v>30278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1" t="s">
        <v>863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912</v>
      </c>
      <c r="B38" s="19"/>
      <c r="C38" s="15"/>
      <c r="D38" s="576" t="s">
        <v>383</v>
      </c>
      <c r="E38" s="576"/>
      <c r="F38" s="576"/>
      <c r="G38" s="576"/>
      <c r="H38" s="576"/>
      <c r="I38" s="576"/>
      <c r="J38" s="15" t="s">
        <v>874</v>
      </c>
      <c r="K38" s="15"/>
      <c r="L38" s="576"/>
      <c r="M38" s="576"/>
      <c r="N38" s="11"/>
    </row>
    <row r="39" spans="1:13" ht="12">
      <c r="A39" s="536"/>
      <c r="B39" s="537"/>
      <c r="C39" s="538"/>
      <c r="D39" s="538" t="s">
        <v>873</v>
      </c>
      <c r="E39" s="538"/>
      <c r="F39" s="538"/>
      <c r="G39" s="538"/>
      <c r="H39" s="538"/>
      <c r="I39" s="538"/>
      <c r="J39" s="538" t="s">
        <v>875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E22">
      <selection activeCell="G27" sqref="G27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5" t="s">
        <v>385</v>
      </c>
      <c r="B2" s="596"/>
      <c r="C2" s="597" t="str">
        <f>'справка №1-БАЛАНС'!E3</f>
        <v>"Българска Холдингова Компания" АД</v>
      </c>
      <c r="D2" s="597"/>
      <c r="E2" s="597"/>
      <c r="F2" s="597"/>
      <c r="G2" s="597"/>
      <c r="H2" s="59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595" t="s">
        <v>5</v>
      </c>
      <c r="B3" s="596"/>
      <c r="C3" s="598" t="str">
        <f>'справка №1-БАЛАНС'!E5</f>
        <v>01.01.-31.12.2009 г.</v>
      </c>
      <c r="D3" s="598"/>
      <c r="E3" s="598"/>
      <c r="F3" s="485"/>
      <c r="G3" s="485"/>
      <c r="H3" s="485"/>
      <c r="I3" s="485"/>
      <c r="J3" s="485"/>
      <c r="K3" s="485"/>
      <c r="L3" s="485"/>
      <c r="M3" s="599" t="s">
        <v>4</v>
      </c>
      <c r="N3" s="599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0" t="s">
        <v>465</v>
      </c>
      <c r="B5" s="601"/>
      <c r="C5" s="60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9" t="s">
        <v>530</v>
      </c>
      <c r="R5" s="609" t="s">
        <v>531</v>
      </c>
    </row>
    <row r="6" spans="1:18" s="100" customFormat="1" ht="60">
      <c r="A6" s="602"/>
      <c r="B6" s="603"/>
      <c r="C6" s="60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0"/>
      <c r="R6" s="61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92</v>
      </c>
      <c r="E9" s="189"/>
      <c r="F9" s="189">
        <v>92</v>
      </c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437</v>
      </c>
      <c r="E10" s="189"/>
      <c r="F10" s="189">
        <v>226</v>
      </c>
      <c r="G10" s="74">
        <f aca="true" t="shared" si="2" ref="G10:G39">D10+E10-F10</f>
        <v>211</v>
      </c>
      <c r="H10" s="65">
        <v>52</v>
      </c>
      <c r="I10" s="65"/>
      <c r="J10" s="74">
        <f aca="true" t="shared" si="3" ref="J10:J39">G10+H10-I10</f>
        <v>263</v>
      </c>
      <c r="K10" s="65">
        <v>174</v>
      </c>
      <c r="L10" s="65">
        <v>10</v>
      </c>
      <c r="M10" s="65">
        <v>55</v>
      </c>
      <c r="N10" s="74">
        <f aca="true" t="shared" si="4" ref="N10:N39">K10+L10-M10</f>
        <v>129</v>
      </c>
      <c r="O10" s="65"/>
      <c r="P10" s="65"/>
      <c r="Q10" s="74">
        <f t="shared" si="0"/>
        <v>129</v>
      </c>
      <c r="R10" s="74">
        <f t="shared" si="1"/>
        <v>134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36</v>
      </c>
      <c r="E11" s="189"/>
      <c r="F11" s="189"/>
      <c r="G11" s="74">
        <f t="shared" si="2"/>
        <v>36</v>
      </c>
      <c r="H11" s="65"/>
      <c r="I11" s="65"/>
      <c r="J11" s="74">
        <f t="shared" si="3"/>
        <v>36</v>
      </c>
      <c r="K11" s="65">
        <v>20</v>
      </c>
      <c r="L11" s="65">
        <v>1</v>
      </c>
      <c r="M11" s="65"/>
      <c r="N11" s="74">
        <f t="shared" si="4"/>
        <v>21</v>
      </c>
      <c r="O11" s="65"/>
      <c r="P11" s="65"/>
      <c r="Q11" s="74">
        <f t="shared" si="0"/>
        <v>21</v>
      </c>
      <c r="R11" s="74">
        <f t="shared" si="1"/>
        <v>15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12</v>
      </c>
      <c r="E13" s="189"/>
      <c r="F13" s="189"/>
      <c r="G13" s="74">
        <f t="shared" si="2"/>
        <v>12</v>
      </c>
      <c r="H13" s="65"/>
      <c r="I13" s="65"/>
      <c r="J13" s="74">
        <f t="shared" si="3"/>
        <v>12</v>
      </c>
      <c r="K13" s="65">
        <v>12</v>
      </c>
      <c r="L13" s="65"/>
      <c r="M13" s="65"/>
      <c r="N13" s="74">
        <f t="shared" si="4"/>
        <v>12</v>
      </c>
      <c r="O13" s="65"/>
      <c r="P13" s="65"/>
      <c r="Q13" s="74">
        <f t="shared" si="0"/>
        <v>12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148</v>
      </c>
      <c r="E14" s="189"/>
      <c r="F14" s="189"/>
      <c r="G14" s="74">
        <f t="shared" si="2"/>
        <v>148</v>
      </c>
      <c r="H14" s="65"/>
      <c r="I14" s="65"/>
      <c r="J14" s="74">
        <f t="shared" si="3"/>
        <v>148</v>
      </c>
      <c r="K14" s="65">
        <v>138</v>
      </c>
      <c r="L14" s="65">
        <v>3</v>
      </c>
      <c r="M14" s="65"/>
      <c r="N14" s="74">
        <f t="shared" si="4"/>
        <v>141</v>
      </c>
      <c r="O14" s="65"/>
      <c r="P14" s="65"/>
      <c r="Q14" s="74">
        <f t="shared" si="0"/>
        <v>141</v>
      </c>
      <c r="R14" s="74">
        <f t="shared" si="1"/>
        <v>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859</v>
      </c>
      <c r="B15" s="374" t="s">
        <v>860</v>
      </c>
      <c r="C15" s="456" t="s">
        <v>861</v>
      </c>
      <c r="D15" s="457">
        <v>52</v>
      </c>
      <c r="E15" s="457"/>
      <c r="F15" s="457"/>
      <c r="G15" s="74">
        <f t="shared" si="2"/>
        <v>52</v>
      </c>
      <c r="H15" s="458"/>
      <c r="I15" s="458"/>
      <c r="J15" s="74">
        <f t="shared" si="3"/>
        <v>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50</v>
      </c>
      <c r="E16" s="189"/>
      <c r="F16" s="189"/>
      <c r="G16" s="74">
        <f t="shared" si="2"/>
        <v>50</v>
      </c>
      <c r="H16" s="65"/>
      <c r="I16" s="65"/>
      <c r="J16" s="74">
        <f t="shared" si="3"/>
        <v>50</v>
      </c>
      <c r="K16" s="65">
        <v>47</v>
      </c>
      <c r="L16" s="65">
        <v>3</v>
      </c>
      <c r="M16" s="65"/>
      <c r="N16" s="74">
        <f t="shared" si="4"/>
        <v>50</v>
      </c>
      <c r="O16" s="65"/>
      <c r="P16" s="65"/>
      <c r="Q16" s="74">
        <f aca="true" t="shared" si="5" ref="Q16:Q25">N16+O16-P16</f>
        <v>50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827</v>
      </c>
      <c r="E17" s="194">
        <f>SUM(E9:E16)</f>
        <v>0</v>
      </c>
      <c r="F17" s="194">
        <f>SUM(F9:F16)</f>
        <v>318</v>
      </c>
      <c r="G17" s="74">
        <f t="shared" si="2"/>
        <v>509</v>
      </c>
      <c r="H17" s="75">
        <f>SUM(H9:H16)</f>
        <v>52</v>
      </c>
      <c r="I17" s="75">
        <f>SUM(I9:I16)</f>
        <v>0</v>
      </c>
      <c r="J17" s="74">
        <f t="shared" si="3"/>
        <v>561</v>
      </c>
      <c r="K17" s="75">
        <f>SUM(K9:K16)</f>
        <v>391</v>
      </c>
      <c r="L17" s="75">
        <f>SUM(L9:L16)</f>
        <v>17</v>
      </c>
      <c r="M17" s="75">
        <f>SUM(M9:M16)</f>
        <v>55</v>
      </c>
      <c r="N17" s="74">
        <f t="shared" si="4"/>
        <v>353</v>
      </c>
      <c r="O17" s="75">
        <f>SUM(O9:O16)</f>
        <v>0</v>
      </c>
      <c r="P17" s="75">
        <f>SUM(P9:P16)</f>
        <v>0</v>
      </c>
      <c r="Q17" s="74">
        <f t="shared" si="5"/>
        <v>353</v>
      </c>
      <c r="R17" s="74">
        <f t="shared" si="6"/>
        <v>208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</v>
      </c>
      <c r="E22" s="189"/>
      <c r="F22" s="189"/>
      <c r="G22" s="74">
        <f t="shared" si="2"/>
        <v>3</v>
      </c>
      <c r="H22" s="65"/>
      <c r="I22" s="65"/>
      <c r="J22" s="74">
        <f t="shared" si="3"/>
        <v>3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3</v>
      </c>
      <c r="L25" s="66">
        <f t="shared" si="7"/>
        <v>0</v>
      </c>
      <c r="M25" s="66">
        <f t="shared" si="7"/>
        <v>0</v>
      </c>
      <c r="N25" s="67">
        <f t="shared" si="4"/>
        <v>3</v>
      </c>
      <c r="O25" s="66">
        <f t="shared" si="7"/>
        <v>0</v>
      </c>
      <c r="P25" s="66">
        <f t="shared" si="7"/>
        <v>0</v>
      </c>
      <c r="Q25" s="67">
        <f t="shared" si="5"/>
        <v>3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23556</v>
      </c>
      <c r="E27" s="192">
        <f aca="true" t="shared" si="8" ref="E27:P27">SUM(E28:E31)</f>
        <v>0</v>
      </c>
      <c r="F27" s="192">
        <f t="shared" si="8"/>
        <v>2009</v>
      </c>
      <c r="G27" s="71">
        <f t="shared" si="2"/>
        <v>21547</v>
      </c>
      <c r="H27" s="70">
        <f t="shared" si="8"/>
        <v>938</v>
      </c>
      <c r="I27" s="70">
        <f t="shared" si="8"/>
        <v>0</v>
      </c>
      <c r="J27" s="71">
        <f t="shared" si="3"/>
        <v>22485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22485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13595</v>
      </c>
      <c r="E28" s="189"/>
      <c r="F28" s="189"/>
      <c r="G28" s="74">
        <f t="shared" si="2"/>
        <v>13595</v>
      </c>
      <c r="H28" s="65"/>
      <c r="I28" s="65"/>
      <c r="J28" s="74">
        <f t="shared" si="3"/>
        <v>13595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13595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137</v>
      </c>
      <c r="E30" s="189"/>
      <c r="F30" s="189">
        <v>14</v>
      </c>
      <c r="G30" s="74">
        <f t="shared" si="2"/>
        <v>123</v>
      </c>
      <c r="H30" s="72"/>
      <c r="I30" s="72"/>
      <c r="J30" s="74">
        <f t="shared" si="3"/>
        <v>123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123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9824</v>
      </c>
      <c r="E31" s="189"/>
      <c r="F31" s="189">
        <v>1995</v>
      </c>
      <c r="G31" s="74">
        <f t="shared" si="2"/>
        <v>7829</v>
      </c>
      <c r="H31" s="72">
        <v>938</v>
      </c>
      <c r="I31" s="72"/>
      <c r="J31" s="74">
        <f t="shared" si="3"/>
        <v>8767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8767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23586</v>
      </c>
      <c r="E38" s="194">
        <f aca="true" t="shared" si="12" ref="E38:P38">E27+E32+E37</f>
        <v>0</v>
      </c>
      <c r="F38" s="194">
        <f t="shared" si="12"/>
        <v>2009</v>
      </c>
      <c r="G38" s="74">
        <f t="shared" si="2"/>
        <v>21577</v>
      </c>
      <c r="H38" s="75">
        <f t="shared" si="12"/>
        <v>938</v>
      </c>
      <c r="I38" s="75">
        <f t="shared" si="12"/>
        <v>0</v>
      </c>
      <c r="J38" s="74">
        <f t="shared" si="3"/>
        <v>22515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22515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24416</v>
      </c>
      <c r="E40" s="438">
        <f>E17+E18+E19+E25+E38+E39</f>
        <v>0</v>
      </c>
      <c r="F40" s="438">
        <f aca="true" t="shared" si="13" ref="F40:R40">F17+F18+F19+F25+F38+F39</f>
        <v>2327</v>
      </c>
      <c r="G40" s="438">
        <f t="shared" si="13"/>
        <v>22089</v>
      </c>
      <c r="H40" s="438">
        <f t="shared" si="13"/>
        <v>990</v>
      </c>
      <c r="I40" s="438">
        <f t="shared" si="13"/>
        <v>0</v>
      </c>
      <c r="J40" s="438">
        <f t="shared" si="13"/>
        <v>23079</v>
      </c>
      <c r="K40" s="438">
        <f t="shared" si="13"/>
        <v>394</v>
      </c>
      <c r="L40" s="438">
        <f t="shared" si="13"/>
        <v>17</v>
      </c>
      <c r="M40" s="438">
        <f t="shared" si="13"/>
        <v>55</v>
      </c>
      <c r="N40" s="438">
        <f t="shared" si="13"/>
        <v>356</v>
      </c>
      <c r="O40" s="438">
        <f t="shared" si="13"/>
        <v>0</v>
      </c>
      <c r="P40" s="438">
        <f t="shared" si="13"/>
        <v>0</v>
      </c>
      <c r="Q40" s="438">
        <f t="shared" si="13"/>
        <v>356</v>
      </c>
      <c r="R40" s="438">
        <f t="shared" si="13"/>
        <v>22723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913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606"/>
      <c r="L44" s="606"/>
      <c r="M44" s="606"/>
      <c r="N44" s="606"/>
      <c r="O44" s="607" t="s">
        <v>869</v>
      </c>
      <c r="P44" s="608"/>
      <c r="Q44" s="608"/>
      <c r="R44" s="60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4">
      <selection activeCell="F24" sqref="F24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4" t="s">
        <v>609</v>
      </c>
      <c r="B1" s="614"/>
      <c r="C1" s="614"/>
      <c r="D1" s="614"/>
      <c r="E1" s="61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7" t="str">
        <f>'справка №1-БАЛАНС'!E3</f>
        <v>"Българска Холдингова Компания" АД</v>
      </c>
      <c r="C3" s="618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5" t="str">
        <f>'справка №1-БАЛАНС'!E5</f>
        <v>01.01.-31.12.2009 г.</v>
      </c>
      <c r="C4" s="616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24">
      <c r="A6" s="389" t="s">
        <v>465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24">
      <c r="A10" s="393" t="s">
        <v>618</v>
      </c>
      <c r="B10" s="395"/>
      <c r="C10" s="104"/>
      <c r="D10" s="104"/>
      <c r="E10" s="120"/>
      <c r="F10" s="106"/>
    </row>
    <row r="11" spans="1:15" ht="24">
      <c r="A11" s="396" t="s">
        <v>619</v>
      </c>
      <c r="B11" s="397" t="s">
        <v>620</v>
      </c>
      <c r="C11" s="119">
        <f>SUM(C12:C14)</f>
        <v>7562</v>
      </c>
      <c r="D11" s="119">
        <f>SUM(D12:D14)</f>
        <v>0</v>
      </c>
      <c r="E11" s="120">
        <f>SUM(E12:E14)</f>
        <v>7562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7562</v>
      </c>
      <c r="D12" s="108"/>
      <c r="E12" s="120">
        <f aca="true" t="shared" si="0" ref="E12:E42">C12-D12</f>
        <v>7562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24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7</v>
      </c>
      <c r="D16" s="119">
        <f>+D17+D18</f>
        <v>0</v>
      </c>
      <c r="E16" s="120">
        <f t="shared" si="0"/>
        <v>7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>
        <v>7</v>
      </c>
      <c r="D18" s="108"/>
      <c r="E18" s="120">
        <f t="shared" si="0"/>
        <v>7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7569</v>
      </c>
      <c r="D19" s="104">
        <f>D11+D15+D16</f>
        <v>0</v>
      </c>
      <c r="E19" s="118">
        <f>E11+E15+E16</f>
        <v>7569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9</v>
      </c>
      <c r="D21" s="108"/>
      <c r="E21" s="120">
        <f t="shared" si="0"/>
        <v>9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639</v>
      </c>
      <c r="B23" s="399"/>
      <c r="C23" s="119"/>
      <c r="D23" s="104"/>
      <c r="E23" s="120"/>
      <c r="F23" s="106"/>
    </row>
    <row r="24" spans="1:15" ht="24">
      <c r="A24" s="396" t="s">
        <v>640</v>
      </c>
      <c r="B24" s="397" t="s">
        <v>641</v>
      </c>
      <c r="C24" s="119">
        <f>SUM(C25:C27)</f>
        <v>1784</v>
      </c>
      <c r="D24" s="119">
        <f>SUM(D25:D27)</f>
        <v>1784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58</v>
      </c>
      <c r="D25" s="108">
        <v>58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32</v>
      </c>
      <c r="D26" s="108">
        <v>32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1694</v>
      </c>
      <c r="D27" s="108">
        <v>1694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24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261</v>
      </c>
      <c r="D38" s="105">
        <f>SUM(D39:D42)</f>
        <v>261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261</v>
      </c>
      <c r="D42" s="108">
        <v>261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2045</v>
      </c>
      <c r="D43" s="104">
        <f>D24+D28+D29+D31+D30+D32+D33+D38</f>
        <v>2045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9623</v>
      </c>
      <c r="D44" s="103">
        <f>D43+D21+D19+D9</f>
        <v>2045</v>
      </c>
      <c r="E44" s="118">
        <f>E43+E21+E19+E9</f>
        <v>7578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36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24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24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311</v>
      </c>
      <c r="D71" s="105">
        <f>SUM(D72:D74)</f>
        <v>311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311</v>
      </c>
      <c r="D74" s="108">
        <v>311</v>
      </c>
      <c r="E74" s="119">
        <f t="shared" si="1"/>
        <v>0</v>
      </c>
      <c r="F74" s="110"/>
    </row>
    <row r="75" spans="1:16" ht="36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34</v>
      </c>
      <c r="D85" s="104">
        <f>SUM(D86:D90)+D94</f>
        <v>34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21</v>
      </c>
      <c r="D89" s="108">
        <v>21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9</v>
      </c>
      <c r="D90" s="103">
        <f>SUM(D91:D93)</f>
        <v>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8</v>
      </c>
      <c r="D91" s="108">
        <v>8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1</v>
      </c>
      <c r="D92" s="108">
        <v>1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24">
      <c r="A94" s="396" t="s">
        <v>758</v>
      </c>
      <c r="B94" s="397" t="s">
        <v>759</v>
      </c>
      <c r="C94" s="108">
        <v>4</v>
      </c>
      <c r="D94" s="108">
        <v>4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3034</v>
      </c>
      <c r="D95" s="108">
        <v>3034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3379</v>
      </c>
      <c r="D96" s="104">
        <f>D85+D80+D75+D71+D95</f>
        <v>3379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3379</v>
      </c>
      <c r="D97" s="104">
        <f>D96+D68+D66</f>
        <v>3379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3" t="s">
        <v>780</v>
      </c>
      <c r="B107" s="613"/>
      <c r="C107" s="613"/>
      <c r="D107" s="613"/>
      <c r="E107" s="613"/>
      <c r="F107" s="61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2" t="s">
        <v>781</v>
      </c>
      <c r="B109" s="612"/>
      <c r="C109" s="612" t="s">
        <v>383</v>
      </c>
      <c r="D109" s="612"/>
      <c r="E109" s="612"/>
      <c r="F109" s="612"/>
    </row>
    <row r="110" spans="1:6" ht="12">
      <c r="A110" s="385" t="s">
        <v>911</v>
      </c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1" t="s">
        <v>782</v>
      </c>
      <c r="D111" s="611"/>
      <c r="E111" s="611"/>
      <c r="F111" s="611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0">
      <selection activeCell="A32" sqref="A32"/>
    </sheetView>
  </sheetViews>
  <sheetFormatPr defaultColWidth="9.00390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19" t="str">
        <f>'справка №1-БАЛАНС'!E3</f>
        <v>"Българска Холдингова Компания" АД</v>
      </c>
      <c r="C4" s="619"/>
      <c r="D4" s="619"/>
      <c r="E4" s="619"/>
      <c r="F4" s="619"/>
      <c r="G4" s="625" t="s">
        <v>2</v>
      </c>
      <c r="H4" s="625"/>
      <c r="I4" s="500">
        <f>'справка №1-БАЛАНС'!H3</f>
        <v>121576032</v>
      </c>
    </row>
    <row r="5" spans="1:9" ht="15">
      <c r="A5" s="501" t="s">
        <v>5</v>
      </c>
      <c r="B5" s="620" t="str">
        <f>'справка №1-БАЛАНС'!E5</f>
        <v>01.01.-31.12.2009 г.</v>
      </c>
      <c r="C5" s="620"/>
      <c r="D5" s="620"/>
      <c r="E5" s="620"/>
      <c r="F5" s="620"/>
      <c r="G5" s="623" t="s">
        <v>4</v>
      </c>
      <c r="H5" s="624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465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7982756</v>
      </c>
      <c r="D12" s="98"/>
      <c r="E12" s="98"/>
      <c r="F12" s="98">
        <v>21547</v>
      </c>
      <c r="G12" s="98">
        <v>938</v>
      </c>
      <c r="H12" s="98"/>
      <c r="I12" s="434">
        <f>F12+G12-H12</f>
        <v>22485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7982756</v>
      </c>
      <c r="D17" s="85">
        <f t="shared" si="1"/>
        <v>0</v>
      </c>
      <c r="E17" s="85">
        <f t="shared" si="1"/>
        <v>0</v>
      </c>
      <c r="F17" s="85">
        <f t="shared" si="1"/>
        <v>21577</v>
      </c>
      <c r="G17" s="85">
        <f t="shared" si="1"/>
        <v>938</v>
      </c>
      <c r="H17" s="85">
        <f t="shared" si="1"/>
        <v>0</v>
      </c>
      <c r="I17" s="434">
        <f t="shared" si="0"/>
        <v>22515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66636</v>
      </c>
      <c r="D19" s="98"/>
      <c r="E19" s="98"/>
      <c r="F19" s="98">
        <v>67</v>
      </c>
      <c r="G19" s="98"/>
      <c r="H19" s="98"/>
      <c r="I19" s="434">
        <f t="shared" si="0"/>
        <v>67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66636</v>
      </c>
      <c r="D26" s="85">
        <f t="shared" si="2"/>
        <v>0</v>
      </c>
      <c r="E26" s="85">
        <f t="shared" si="2"/>
        <v>0</v>
      </c>
      <c r="F26" s="85">
        <f t="shared" si="2"/>
        <v>67</v>
      </c>
      <c r="G26" s="85">
        <f t="shared" si="2"/>
        <v>0</v>
      </c>
      <c r="H26" s="85">
        <f t="shared" si="2"/>
        <v>0</v>
      </c>
      <c r="I26" s="434">
        <f t="shared" si="0"/>
        <v>67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781</v>
      </c>
      <c r="B30" s="622"/>
      <c r="C30" s="622"/>
      <c r="D30" s="459" t="s">
        <v>820</v>
      </c>
      <c r="E30" s="621"/>
      <c r="F30" s="621"/>
      <c r="G30" s="621"/>
      <c r="H30" s="420" t="s">
        <v>782</v>
      </c>
      <c r="I30" s="621"/>
      <c r="J30" s="621"/>
    </row>
    <row r="31" spans="1:9" s="521" customFormat="1" ht="12">
      <c r="A31" s="349" t="s">
        <v>911</v>
      </c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79"/>
  <sheetViews>
    <sheetView workbookViewId="0" topLeftCell="A1">
      <selection activeCell="F56" sqref="F56"/>
    </sheetView>
  </sheetViews>
  <sheetFormatPr defaultColWidth="9.00390625" defaultRowHeight="12.75"/>
  <cols>
    <col min="1" max="1" width="46.5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6" t="str">
        <f>'справка №1-БАЛАНС'!E3</f>
        <v>"Българска Холдингова Компания" АД</v>
      </c>
      <c r="C5" s="626"/>
      <c r="D5" s="626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27" t="str">
        <f>'справка №1-БАЛАНС'!E5</f>
        <v>01.01.-31.12.2009 г.</v>
      </c>
      <c r="C6" s="627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824</v>
      </c>
      <c r="B8" s="32" t="s">
        <v>8</v>
      </c>
      <c r="C8" s="33" t="s">
        <v>825</v>
      </c>
      <c r="D8" s="572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12444</v>
      </c>
      <c r="D12" s="571">
        <v>0.5917</v>
      </c>
      <c r="E12" s="441"/>
      <c r="F12" s="443">
        <f aca="true" t="shared" si="0" ref="F12:F17">C12-E12</f>
        <v>12444</v>
      </c>
    </row>
    <row r="13" spans="1:6" ht="12.75">
      <c r="A13" s="36" t="s">
        <v>876</v>
      </c>
      <c r="B13" s="37"/>
      <c r="C13" s="441">
        <v>130</v>
      </c>
      <c r="D13" s="571">
        <v>0.8102</v>
      </c>
      <c r="E13" s="441"/>
      <c r="F13" s="443">
        <f t="shared" si="0"/>
        <v>130</v>
      </c>
    </row>
    <row r="14" spans="1:6" ht="12.75">
      <c r="A14" s="36" t="s">
        <v>877</v>
      </c>
      <c r="B14" s="37"/>
      <c r="C14" s="441">
        <v>69</v>
      </c>
      <c r="D14" s="571">
        <v>0.8527</v>
      </c>
      <c r="E14" s="441"/>
      <c r="F14" s="443">
        <f t="shared" si="0"/>
        <v>69</v>
      </c>
    </row>
    <row r="15" spans="1:6" ht="12.75">
      <c r="A15" s="36" t="s">
        <v>878</v>
      </c>
      <c r="B15" s="37"/>
      <c r="C15" s="441">
        <v>75</v>
      </c>
      <c r="D15" s="571">
        <v>0.69</v>
      </c>
      <c r="E15" s="441"/>
      <c r="F15" s="443">
        <f t="shared" si="0"/>
        <v>75</v>
      </c>
    </row>
    <row r="16" spans="1:6" ht="12.75">
      <c r="A16" s="36" t="s">
        <v>879</v>
      </c>
      <c r="B16" s="37"/>
      <c r="C16" s="441">
        <v>278</v>
      </c>
      <c r="D16" s="571">
        <v>0.8556</v>
      </c>
      <c r="E16" s="441"/>
      <c r="F16" s="443">
        <f t="shared" si="0"/>
        <v>278</v>
      </c>
    </row>
    <row r="17" spans="1:6" ht="12.75">
      <c r="A17" s="36" t="s">
        <v>880</v>
      </c>
      <c r="B17" s="37"/>
      <c r="C17" s="441">
        <v>7</v>
      </c>
      <c r="D17" s="571">
        <v>0.7034</v>
      </c>
      <c r="E17" s="441"/>
      <c r="F17" s="443">
        <f t="shared" si="0"/>
        <v>7</v>
      </c>
    </row>
    <row r="18" spans="1:6" ht="12.75">
      <c r="A18" s="36" t="s">
        <v>883</v>
      </c>
      <c r="B18" s="40"/>
      <c r="C18" s="441">
        <v>356</v>
      </c>
      <c r="D18" s="571">
        <v>0.9036</v>
      </c>
      <c r="E18" s="441"/>
      <c r="F18" s="443">
        <f>C18-E18</f>
        <v>356</v>
      </c>
    </row>
    <row r="19" spans="1:6" ht="12.75">
      <c r="A19" s="36" t="s">
        <v>884</v>
      </c>
      <c r="B19" s="40"/>
      <c r="C19" s="441">
        <v>236</v>
      </c>
      <c r="D19" s="571">
        <v>0.6832</v>
      </c>
      <c r="E19" s="441"/>
      <c r="F19" s="443">
        <v>236</v>
      </c>
    </row>
    <row r="20" spans="1:16" ht="11.25" customHeight="1">
      <c r="A20" s="38" t="s">
        <v>565</v>
      </c>
      <c r="B20" s="39" t="s">
        <v>833</v>
      </c>
      <c r="C20" s="429">
        <f>SUM(C12:C19)</f>
        <v>13595</v>
      </c>
      <c r="D20" s="429"/>
      <c r="E20" s="429">
        <f>SUM(E12:E17)</f>
        <v>0</v>
      </c>
      <c r="F20" s="442">
        <f>SUM(F12:F19)</f>
        <v>13595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834</v>
      </c>
      <c r="B21" s="40"/>
      <c r="C21" s="429"/>
      <c r="D21" s="429"/>
      <c r="E21" s="429"/>
      <c r="F21" s="442"/>
    </row>
    <row r="22" spans="1:6" ht="12.75">
      <c r="A22" s="36" t="s">
        <v>544</v>
      </c>
      <c r="B22" s="40"/>
      <c r="C22" s="441"/>
      <c r="D22" s="441"/>
      <c r="E22" s="441"/>
      <c r="F22" s="443">
        <f>C22-E22</f>
        <v>0</v>
      </c>
    </row>
    <row r="23" spans="1:6" ht="12.75">
      <c r="A23" s="36" t="s">
        <v>547</v>
      </c>
      <c r="B23" s="40"/>
      <c r="C23" s="441"/>
      <c r="D23" s="441"/>
      <c r="E23" s="441"/>
      <c r="F23" s="443">
        <f>C23-E23</f>
        <v>0</v>
      </c>
    </row>
    <row r="24" spans="1:16" ht="15" customHeight="1">
      <c r="A24" s="38" t="s">
        <v>582</v>
      </c>
      <c r="B24" s="39" t="s">
        <v>835</v>
      </c>
      <c r="C24" s="429">
        <f>SUM(C22:C23)</f>
        <v>0</v>
      </c>
      <c r="D24" s="429"/>
      <c r="E24" s="429">
        <f>SUM(E22:E23)</f>
        <v>0</v>
      </c>
      <c r="F24" s="442">
        <f>SUM(F22:F23)</f>
        <v>0</v>
      </c>
      <c r="G24" s="516"/>
      <c r="H24" s="516"/>
      <c r="I24" s="516"/>
      <c r="J24" s="516"/>
      <c r="K24" s="516"/>
      <c r="L24" s="516"/>
      <c r="M24" s="516"/>
      <c r="N24" s="516"/>
      <c r="O24" s="516"/>
      <c r="P24" s="516"/>
    </row>
    <row r="25" spans="1:6" ht="12.75" customHeight="1">
      <c r="A25" s="36" t="s">
        <v>836</v>
      </c>
      <c r="B25" s="40"/>
      <c r="C25" s="429"/>
      <c r="D25" s="429"/>
      <c r="E25" s="429"/>
      <c r="F25" s="442"/>
    </row>
    <row r="26" spans="1:6" ht="12.75">
      <c r="A26" s="36" t="s">
        <v>882</v>
      </c>
      <c r="B26" s="40"/>
      <c r="C26" s="441">
        <v>11</v>
      </c>
      <c r="D26" s="571">
        <v>0.3359</v>
      </c>
      <c r="E26" s="441"/>
      <c r="F26" s="443">
        <f>C26-E26</f>
        <v>11</v>
      </c>
    </row>
    <row r="27" spans="1:6" ht="12.75">
      <c r="A27" s="36" t="s">
        <v>909</v>
      </c>
      <c r="B27" s="37"/>
      <c r="C27" s="441">
        <v>112</v>
      </c>
      <c r="D27" s="571">
        <v>0.25</v>
      </c>
      <c r="E27" s="441"/>
      <c r="F27" s="443">
        <f>C27-E27</f>
        <v>112</v>
      </c>
    </row>
    <row r="28" spans="1:16" ht="12" customHeight="1">
      <c r="A28" s="38" t="s">
        <v>601</v>
      </c>
      <c r="B28" s="39" t="s">
        <v>837</v>
      </c>
      <c r="C28" s="429">
        <f>SUM(C26:C27)</f>
        <v>123</v>
      </c>
      <c r="D28" s="429"/>
      <c r="E28" s="429">
        <f>SUM(E26:E27)</f>
        <v>0</v>
      </c>
      <c r="F28" s="442">
        <f>SUM(F26:F27)</f>
        <v>123</v>
      </c>
      <c r="G28" s="516"/>
      <c r="H28" s="516"/>
      <c r="I28" s="516"/>
      <c r="J28" s="516"/>
      <c r="K28" s="516"/>
      <c r="L28" s="516"/>
      <c r="M28" s="516"/>
      <c r="N28" s="516"/>
      <c r="O28" s="516"/>
      <c r="P28" s="516"/>
    </row>
    <row r="29" spans="1:6" ht="18.75" customHeight="1">
      <c r="A29" s="36" t="s">
        <v>838</v>
      </c>
      <c r="B29" s="40"/>
      <c r="C29" s="429"/>
      <c r="D29" s="429"/>
      <c r="E29" s="429"/>
      <c r="F29" s="442"/>
    </row>
    <row r="30" spans="1:6" ht="12.75">
      <c r="A30" s="36" t="s">
        <v>871</v>
      </c>
      <c r="B30" s="40"/>
      <c r="C30" s="441">
        <v>2</v>
      </c>
      <c r="D30" s="571">
        <v>0.0678</v>
      </c>
      <c r="E30" s="441"/>
      <c r="F30" s="443">
        <f aca="true" t="shared" si="1" ref="F30:F44">C30-E30</f>
        <v>2</v>
      </c>
    </row>
    <row r="31" spans="1:6" ht="12.75">
      <c r="A31" s="36" t="s">
        <v>872</v>
      </c>
      <c r="B31" s="40"/>
      <c r="C31" s="441">
        <v>2</v>
      </c>
      <c r="D31" s="571">
        <v>0.057</v>
      </c>
      <c r="E31" s="441">
        <v>2</v>
      </c>
      <c r="F31" s="443">
        <f t="shared" si="1"/>
        <v>0</v>
      </c>
    </row>
    <row r="32" spans="1:6" ht="12.75">
      <c r="A32" s="36" t="s">
        <v>885</v>
      </c>
      <c r="B32" s="37"/>
      <c r="C32" s="441">
        <v>0</v>
      </c>
      <c r="D32" s="571">
        <v>0.0052</v>
      </c>
      <c r="E32" s="441"/>
      <c r="F32" s="443">
        <f t="shared" si="1"/>
        <v>0</v>
      </c>
    </row>
    <row r="33" spans="1:6" ht="12.75">
      <c r="A33" s="36" t="s">
        <v>886</v>
      </c>
      <c r="B33" s="37"/>
      <c r="C33" s="441">
        <v>12</v>
      </c>
      <c r="D33" s="571">
        <v>0.18</v>
      </c>
      <c r="E33" s="441"/>
      <c r="F33" s="443">
        <f t="shared" si="1"/>
        <v>12</v>
      </c>
    </row>
    <row r="34" spans="1:6" ht="12.75">
      <c r="A34" s="36" t="s">
        <v>887</v>
      </c>
      <c r="B34" s="37"/>
      <c r="C34" s="441">
        <v>15</v>
      </c>
      <c r="D34" s="571">
        <v>0.0277</v>
      </c>
      <c r="E34" s="441"/>
      <c r="F34" s="443">
        <f t="shared" si="1"/>
        <v>15</v>
      </c>
    </row>
    <row r="35" spans="1:6" ht="12.75">
      <c r="A35" s="36" t="s">
        <v>888</v>
      </c>
      <c r="B35" s="37"/>
      <c r="C35" s="441">
        <v>0</v>
      </c>
      <c r="D35" s="571">
        <v>0.0022</v>
      </c>
      <c r="E35" s="441"/>
      <c r="F35" s="443">
        <f t="shared" si="1"/>
        <v>0</v>
      </c>
    </row>
    <row r="36" spans="1:6" ht="12.75">
      <c r="A36" s="36" t="s">
        <v>889</v>
      </c>
      <c r="B36" s="37"/>
      <c r="C36" s="441">
        <v>1</v>
      </c>
      <c r="D36" s="571">
        <v>0.0017</v>
      </c>
      <c r="E36" s="441"/>
      <c r="F36" s="443">
        <f t="shared" si="1"/>
        <v>1</v>
      </c>
    </row>
    <row r="37" spans="1:6" ht="12.75">
      <c r="A37" s="36" t="s">
        <v>890</v>
      </c>
      <c r="B37" s="37"/>
      <c r="C37" s="441">
        <v>0</v>
      </c>
      <c r="D37" s="571">
        <v>0.0006</v>
      </c>
      <c r="E37" s="441"/>
      <c r="F37" s="443">
        <f t="shared" si="1"/>
        <v>0</v>
      </c>
    </row>
    <row r="38" spans="1:6" ht="12.75">
      <c r="A38" s="36" t="s">
        <v>891</v>
      </c>
      <c r="B38" s="37"/>
      <c r="C38" s="441">
        <v>0</v>
      </c>
      <c r="D38" s="571">
        <v>0.0002</v>
      </c>
      <c r="E38" s="441"/>
      <c r="F38" s="443">
        <f t="shared" si="1"/>
        <v>0</v>
      </c>
    </row>
    <row r="39" spans="1:6" ht="12.75">
      <c r="A39" s="36" t="s">
        <v>892</v>
      </c>
      <c r="B39" s="37"/>
      <c r="C39" s="441">
        <v>0</v>
      </c>
      <c r="D39" s="571">
        <v>0.0001</v>
      </c>
      <c r="E39" s="441"/>
      <c r="F39" s="443">
        <f t="shared" si="1"/>
        <v>0</v>
      </c>
    </row>
    <row r="40" spans="1:6" ht="12.75">
      <c r="A40" s="36" t="s">
        <v>893</v>
      </c>
      <c r="B40" s="37"/>
      <c r="C40" s="441">
        <v>0</v>
      </c>
      <c r="D40" s="571">
        <v>0.0001</v>
      </c>
      <c r="E40" s="441"/>
      <c r="F40" s="443">
        <f t="shared" si="1"/>
        <v>0</v>
      </c>
    </row>
    <row r="41" spans="1:6" ht="12.75">
      <c r="A41" s="36" t="s">
        <v>894</v>
      </c>
      <c r="B41" s="37"/>
      <c r="C41" s="441">
        <v>37</v>
      </c>
      <c r="D41" s="571">
        <v>0.2577</v>
      </c>
      <c r="E41" s="441"/>
      <c r="F41" s="443">
        <f t="shared" si="1"/>
        <v>37</v>
      </c>
    </row>
    <row r="42" spans="1:6" ht="12.75">
      <c r="A42" s="36" t="s">
        <v>895</v>
      </c>
      <c r="B42" s="37"/>
      <c r="C42" s="441">
        <v>31</v>
      </c>
      <c r="D42" s="571">
        <v>0</v>
      </c>
      <c r="E42" s="441"/>
      <c r="F42" s="443">
        <f t="shared" si="1"/>
        <v>31</v>
      </c>
    </row>
    <row r="43" spans="1:6" ht="12.75">
      <c r="A43" s="36" t="s">
        <v>896</v>
      </c>
      <c r="B43" s="37"/>
      <c r="C43" s="441">
        <v>1</v>
      </c>
      <c r="D43" s="571">
        <v>0.0002</v>
      </c>
      <c r="E43" s="441"/>
      <c r="F43" s="443">
        <f t="shared" si="1"/>
        <v>1</v>
      </c>
    </row>
    <row r="44" spans="1:6" ht="12.75">
      <c r="A44" s="36" t="s">
        <v>897</v>
      </c>
      <c r="B44" s="37"/>
      <c r="C44" s="441">
        <v>1115</v>
      </c>
      <c r="D44" s="571">
        <v>0.1163</v>
      </c>
      <c r="E44" s="441">
        <v>1115</v>
      </c>
      <c r="F44" s="443">
        <f t="shared" si="1"/>
        <v>0</v>
      </c>
    </row>
    <row r="45" spans="1:6" ht="12.75">
      <c r="A45" s="36" t="s">
        <v>898</v>
      </c>
      <c r="B45" s="37"/>
      <c r="C45" s="441">
        <v>0</v>
      </c>
      <c r="D45" s="571">
        <v>0.0002</v>
      </c>
      <c r="E45" s="441"/>
      <c r="F45" s="443">
        <v>0</v>
      </c>
    </row>
    <row r="46" spans="1:6" ht="12.75" customHeight="1">
      <c r="A46" s="36" t="s">
        <v>899</v>
      </c>
      <c r="B46" s="37"/>
      <c r="C46" s="441">
        <v>540</v>
      </c>
      <c r="D46" s="571">
        <v>0.1185</v>
      </c>
      <c r="E46" s="441">
        <v>540</v>
      </c>
      <c r="F46" s="443">
        <v>0</v>
      </c>
    </row>
    <row r="47" spans="1:6" ht="12.75" customHeight="1">
      <c r="A47" s="36" t="s">
        <v>900</v>
      </c>
      <c r="B47" s="37"/>
      <c r="C47" s="441">
        <v>348</v>
      </c>
      <c r="D47" s="571">
        <v>0.0553</v>
      </c>
      <c r="E47" s="441">
        <v>348</v>
      </c>
      <c r="F47" s="443">
        <v>0</v>
      </c>
    </row>
    <row r="48" spans="1:6" ht="12.75" customHeight="1">
      <c r="A48" s="36" t="s">
        <v>901</v>
      </c>
      <c r="B48" s="37"/>
      <c r="C48" s="441">
        <v>52</v>
      </c>
      <c r="D48" s="571">
        <v>0.0427</v>
      </c>
      <c r="E48" s="441">
        <v>52</v>
      </c>
      <c r="F48" s="443">
        <v>0</v>
      </c>
    </row>
    <row r="49" spans="1:6" ht="12.75">
      <c r="A49" s="36" t="s">
        <v>902</v>
      </c>
      <c r="B49" s="37"/>
      <c r="C49" s="441">
        <v>234</v>
      </c>
      <c r="D49" s="571">
        <v>0.0082</v>
      </c>
      <c r="E49" s="441">
        <v>234</v>
      </c>
      <c r="F49" s="443">
        <v>0</v>
      </c>
    </row>
    <row r="50" spans="1:6" ht="12.75">
      <c r="A50" s="36" t="s">
        <v>903</v>
      </c>
      <c r="B50" s="37"/>
      <c r="C50" s="441">
        <v>382</v>
      </c>
      <c r="D50" s="571">
        <v>0.0128</v>
      </c>
      <c r="E50" s="441">
        <v>382</v>
      </c>
      <c r="F50" s="443">
        <v>0</v>
      </c>
    </row>
    <row r="51" spans="1:6" ht="12.75">
      <c r="A51" s="36" t="s">
        <v>904</v>
      </c>
      <c r="B51" s="37"/>
      <c r="C51" s="441">
        <v>99</v>
      </c>
      <c r="D51" s="571">
        <v>0.01</v>
      </c>
      <c r="E51" s="441">
        <v>99</v>
      </c>
      <c r="F51" s="443">
        <v>0</v>
      </c>
    </row>
    <row r="52" spans="1:6" ht="12.75">
      <c r="A52" s="36" t="s">
        <v>905</v>
      </c>
      <c r="B52" s="37"/>
      <c r="C52" s="441">
        <v>57</v>
      </c>
      <c r="D52" s="571">
        <v>0.0023</v>
      </c>
      <c r="E52" s="441">
        <v>57</v>
      </c>
      <c r="F52" s="443">
        <v>0</v>
      </c>
    </row>
    <row r="53" spans="1:6" ht="12.75">
      <c r="A53" s="36" t="s">
        <v>906</v>
      </c>
      <c r="B53" s="37"/>
      <c r="C53" s="441">
        <v>160</v>
      </c>
      <c r="D53" s="571">
        <v>0.0141</v>
      </c>
      <c r="E53" s="441">
        <v>160</v>
      </c>
      <c r="F53" s="443">
        <v>0</v>
      </c>
    </row>
    <row r="54" spans="1:6" ht="12.75">
      <c r="A54" s="36" t="s">
        <v>907</v>
      </c>
      <c r="B54" s="37"/>
      <c r="C54" s="441">
        <v>291</v>
      </c>
      <c r="D54" s="571">
        <v>0.0234</v>
      </c>
      <c r="E54" s="441">
        <v>291</v>
      </c>
      <c r="F54" s="443">
        <v>0</v>
      </c>
    </row>
    <row r="55" spans="1:16" ht="14.25" customHeight="1">
      <c r="A55" s="38" t="s">
        <v>839</v>
      </c>
      <c r="B55" s="39" t="s">
        <v>840</v>
      </c>
      <c r="C55" s="429">
        <f>SUM(C30:C54)</f>
        <v>3379</v>
      </c>
      <c r="D55" s="429"/>
      <c r="E55" s="429">
        <f>SUM(E30:E54)</f>
        <v>3280</v>
      </c>
      <c r="F55" s="442">
        <f>SUM(F30:F54)</f>
        <v>99</v>
      </c>
      <c r="G55" s="516"/>
      <c r="H55" s="516"/>
      <c r="I55" s="516"/>
      <c r="J55" s="516"/>
      <c r="K55" s="516"/>
      <c r="L55" s="516"/>
      <c r="M55" s="516"/>
      <c r="N55" s="516"/>
      <c r="O55" s="516"/>
      <c r="P55" s="516"/>
    </row>
    <row r="56" spans="1:16" ht="20.25" customHeight="1">
      <c r="A56" s="41" t="s">
        <v>841</v>
      </c>
      <c r="B56" s="39" t="s">
        <v>842</v>
      </c>
      <c r="C56" s="429">
        <f>C55+C28+C24+C20</f>
        <v>17097</v>
      </c>
      <c r="D56" s="429"/>
      <c r="E56" s="429">
        <f>E55+E28+E24+E20</f>
        <v>3280</v>
      </c>
      <c r="F56" s="442">
        <f>F55+F28+F24+F20</f>
        <v>13817</v>
      </c>
      <c r="G56" s="516"/>
      <c r="H56" s="516"/>
      <c r="I56" s="516"/>
      <c r="J56" s="516"/>
      <c r="K56" s="516"/>
      <c r="L56" s="516"/>
      <c r="M56" s="516"/>
      <c r="N56" s="516"/>
      <c r="O56" s="516"/>
      <c r="P56" s="516"/>
    </row>
    <row r="57" spans="1:6" ht="15" customHeight="1">
      <c r="A57" s="34" t="s">
        <v>843</v>
      </c>
      <c r="B57" s="39"/>
      <c r="C57" s="429"/>
      <c r="D57" s="429"/>
      <c r="E57" s="429"/>
      <c r="F57" s="442"/>
    </row>
    <row r="58" spans="1:6" ht="14.25" customHeight="1">
      <c r="A58" s="36" t="s">
        <v>830</v>
      </c>
      <c r="B58" s="40"/>
      <c r="C58" s="429"/>
      <c r="D58" s="429"/>
      <c r="E58" s="429"/>
      <c r="F58" s="442"/>
    </row>
    <row r="59" spans="1:6" ht="12.75">
      <c r="A59" s="36" t="s">
        <v>831</v>
      </c>
      <c r="B59" s="40"/>
      <c r="C59" s="441"/>
      <c r="D59" s="441"/>
      <c r="E59" s="441"/>
      <c r="F59" s="443">
        <f>C59-E59</f>
        <v>0</v>
      </c>
    </row>
    <row r="60" spans="1:6" ht="12.75">
      <c r="A60" s="36" t="s">
        <v>832</v>
      </c>
      <c r="B60" s="40"/>
      <c r="C60" s="441"/>
      <c r="D60" s="441"/>
      <c r="E60" s="441"/>
      <c r="F60" s="443">
        <f>C60-E60</f>
        <v>0</v>
      </c>
    </row>
    <row r="61" spans="1:16" ht="15" customHeight="1">
      <c r="A61" s="38" t="s">
        <v>565</v>
      </c>
      <c r="B61" s="39" t="s">
        <v>844</v>
      </c>
      <c r="C61" s="429">
        <f>SUM(C59:C60)</f>
        <v>0</v>
      </c>
      <c r="D61" s="429"/>
      <c r="E61" s="429">
        <f>SUM(E59:E60)</f>
        <v>0</v>
      </c>
      <c r="F61" s="442">
        <f>SUM(F59:F60)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5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>C64-E64</f>
        <v>0</v>
      </c>
    </row>
    <row r="65" spans="1:16" ht="11.25" customHeight="1">
      <c r="A65" s="38" t="s">
        <v>582</v>
      </c>
      <c r="B65" s="39" t="s">
        <v>845</v>
      </c>
      <c r="C65" s="429">
        <f>SUM(C63:C64)</f>
        <v>0</v>
      </c>
      <c r="D65" s="429"/>
      <c r="E65" s="429">
        <f>SUM(E63:E64)</f>
        <v>0</v>
      </c>
      <c r="F65" s="442">
        <f>SUM(F63:F64)</f>
        <v>0</v>
      </c>
      <c r="G65" s="516"/>
      <c r="H65" s="516"/>
      <c r="I65" s="516"/>
      <c r="J65" s="516"/>
      <c r="K65" s="516"/>
      <c r="L65" s="516"/>
      <c r="M65" s="516"/>
      <c r="N65" s="516"/>
      <c r="O65" s="516"/>
      <c r="P65" s="516"/>
    </row>
    <row r="66" spans="1:6" ht="15" customHeight="1">
      <c r="A66" s="36" t="s">
        <v>836</v>
      </c>
      <c r="B66" s="40"/>
      <c r="C66" s="429"/>
      <c r="D66" s="429"/>
      <c r="E66" s="429"/>
      <c r="F66" s="442"/>
    </row>
    <row r="67" spans="1:6" ht="12.75">
      <c r="A67" s="36" t="s">
        <v>544</v>
      </c>
      <c r="B67" s="40"/>
      <c r="C67" s="441"/>
      <c r="D67" s="441"/>
      <c r="E67" s="441"/>
      <c r="F67" s="443">
        <f>C67-E67</f>
        <v>0</v>
      </c>
    </row>
    <row r="68" spans="1:6" ht="12.75">
      <c r="A68" s="36" t="s">
        <v>547</v>
      </c>
      <c r="B68" s="40"/>
      <c r="C68" s="441"/>
      <c r="D68" s="441"/>
      <c r="E68" s="441"/>
      <c r="F68" s="443">
        <f>C68-E68</f>
        <v>0</v>
      </c>
    </row>
    <row r="69" spans="1:16" ht="15.75" customHeight="1">
      <c r="A69" s="38" t="s">
        <v>601</v>
      </c>
      <c r="B69" s="39" t="s">
        <v>846</v>
      </c>
      <c r="C69" s="429">
        <f>SUM(C67:C68)</f>
        <v>0</v>
      </c>
      <c r="D69" s="429"/>
      <c r="E69" s="429">
        <f>SUM(E67:E68)</f>
        <v>0</v>
      </c>
      <c r="F69" s="442">
        <f>SUM(F67:F68)</f>
        <v>0</v>
      </c>
      <c r="G69" s="516"/>
      <c r="H69" s="516"/>
      <c r="I69" s="516"/>
      <c r="J69" s="516"/>
      <c r="K69" s="516"/>
      <c r="L69" s="516"/>
      <c r="M69" s="516"/>
      <c r="N69" s="516"/>
      <c r="O69" s="516"/>
      <c r="P69" s="516"/>
    </row>
    <row r="70" spans="1:6" ht="12.75" customHeight="1">
      <c r="A70" s="36" t="s">
        <v>838</v>
      </c>
      <c r="B70" s="40"/>
      <c r="C70" s="429"/>
      <c r="D70" s="429"/>
      <c r="E70" s="429"/>
      <c r="F70" s="442"/>
    </row>
    <row r="71" spans="1:6" ht="12.75">
      <c r="A71" s="36" t="s">
        <v>544</v>
      </c>
      <c r="B71" s="40"/>
      <c r="C71" s="441"/>
      <c r="D71" s="441"/>
      <c r="E71" s="441"/>
      <c r="F71" s="443">
        <f>C71-E71</f>
        <v>0</v>
      </c>
    </row>
    <row r="72" spans="1:6" ht="12.75">
      <c r="A72" s="36" t="s">
        <v>547</v>
      </c>
      <c r="B72" s="40"/>
      <c r="C72" s="441"/>
      <c r="D72" s="441"/>
      <c r="E72" s="441"/>
      <c r="F72" s="443">
        <f>C72-E72</f>
        <v>0</v>
      </c>
    </row>
    <row r="73" spans="1:16" ht="17.25" customHeight="1">
      <c r="A73" s="38" t="s">
        <v>839</v>
      </c>
      <c r="B73" s="39" t="s">
        <v>847</v>
      </c>
      <c r="C73" s="429">
        <f>SUM(C71:C72)</f>
        <v>0</v>
      </c>
      <c r="D73" s="429"/>
      <c r="E73" s="429">
        <f>SUM(E71:E72)</f>
        <v>0</v>
      </c>
      <c r="F73" s="442">
        <f>SUM(F71:F72)</f>
        <v>0</v>
      </c>
      <c r="G73" s="516"/>
      <c r="H73" s="516"/>
      <c r="I73" s="516"/>
      <c r="J73" s="516"/>
      <c r="K73" s="516"/>
      <c r="L73" s="516"/>
      <c r="M73" s="516"/>
      <c r="N73" s="516"/>
      <c r="O73" s="516"/>
      <c r="P73" s="516"/>
    </row>
    <row r="74" spans="1:16" ht="19.5" customHeight="1">
      <c r="A74" s="41" t="s">
        <v>848</v>
      </c>
      <c r="B74" s="39" t="s">
        <v>849</v>
      </c>
      <c r="C74" s="429">
        <f>C73+C69+C65+C61</f>
        <v>0</v>
      </c>
      <c r="D74" s="429"/>
      <c r="E74" s="429">
        <f>E73+E69+E65+E61</f>
        <v>0</v>
      </c>
      <c r="F74" s="442">
        <f>F73+F69+F65+F61</f>
        <v>0</v>
      </c>
      <c r="G74" s="516"/>
      <c r="H74" s="516"/>
      <c r="I74" s="516"/>
      <c r="J74" s="516"/>
      <c r="K74" s="516"/>
      <c r="L74" s="516"/>
      <c r="M74" s="516"/>
      <c r="N74" s="516"/>
      <c r="O74" s="516"/>
      <c r="P74" s="516"/>
    </row>
    <row r="75" spans="1:6" ht="19.5" customHeight="1">
      <c r="A75" s="42"/>
      <c r="B75" s="43"/>
      <c r="C75" s="44"/>
      <c r="D75" s="44"/>
      <c r="E75" s="44"/>
      <c r="F75" s="44"/>
    </row>
    <row r="76" spans="1:6" ht="12.75">
      <c r="A76" s="452" t="s">
        <v>914</v>
      </c>
      <c r="B76" s="453"/>
      <c r="C76" s="628" t="s">
        <v>850</v>
      </c>
      <c r="D76" s="628"/>
      <c r="E76" s="628"/>
      <c r="F76" s="628"/>
    </row>
    <row r="77" spans="1:6" ht="12.75">
      <c r="A77" s="517" t="s">
        <v>908</v>
      </c>
      <c r="B77" s="518"/>
      <c r="C77" s="517" t="s">
        <v>873</v>
      </c>
      <c r="D77" s="517"/>
      <c r="E77" s="517"/>
      <c r="F77" s="517"/>
    </row>
    <row r="78" spans="1:6" ht="12.75">
      <c r="A78" s="517"/>
      <c r="B78" s="518"/>
      <c r="C78" s="628" t="s">
        <v>858</v>
      </c>
      <c r="D78" s="628"/>
      <c r="E78" s="628"/>
      <c r="F78" s="628"/>
    </row>
    <row r="79" spans="3:5" ht="12.75">
      <c r="C79" s="517" t="s">
        <v>875</v>
      </c>
      <c r="E79" s="517"/>
    </row>
  </sheetData>
  <sheetProtection/>
  <mergeCells count="4">
    <mergeCell ref="B5:D5"/>
    <mergeCell ref="B6:C6"/>
    <mergeCell ref="C78:F78"/>
    <mergeCell ref="C76:F7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1:F72 C59:F60 C63:F64 C67:F68 C22:F23 C26:F27 C12:F19 C30:F54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d.krumova</cp:lastModifiedBy>
  <cp:lastPrinted>2008-03-13T09:05:33Z</cp:lastPrinted>
  <dcterms:created xsi:type="dcterms:W3CDTF">2000-06-29T12:02:40Z</dcterms:created>
  <dcterms:modified xsi:type="dcterms:W3CDTF">2010-01-15T12:36:25Z</dcterms:modified>
  <cp:category/>
  <cp:version/>
  <cp:contentType/>
  <cp:contentStatus/>
</cp:coreProperties>
</file>