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<sst xmlns="http://schemas.openxmlformats.org/spreadsheetml/2006/main" count="1073" uniqueCount="893">
  <si>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</si>
  <si>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</si>
  <si>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</si>
  <si>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</si>
  <si>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</si>
  <si>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</si>
  <si>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</si>
  <si>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</si>
  <si>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</si>
  <si>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</si>
  <si>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</si>
  <si>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</si>
  <si>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</si>
  <si>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</si>
  <si>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</si>
  <si>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</si>
  <si>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</si>
  <si>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</si>
  <si>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</si>
  <si>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</si>
  <si>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</si>
  <si>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</si>
  <si>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</si>
  <si>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</si>
  <si>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</si>
  <si>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</si>
  <si>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</si>
  <si>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</si>
  <si>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</si>
  <si>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</si>
  <si>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</si>
  <si>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</si>
  <si>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</si>
  <si>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</si>
  <si>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</si>
  <si>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</si>
  <si>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</si>
  <si>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</si>
  <si>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</si>
  <si>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</si>
  <si>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</si>
  <si>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</si>
  <si>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</si>
  <si>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</si>
  <si>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</si>
  <si>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</si>
  <si>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</si>
  <si>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</si>
  <si>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</si>
  <si>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</si>
  <si>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</si>
  <si>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</si>
  <si>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</si>
  <si>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</si>
  <si>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</si>
  <si>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</si>
  <si>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</si>
  <si>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</si>
  <si>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</si>
  <si>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</si>
  <si>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</si>
  <si>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</si>
  <si>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</si>
  <si>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</si>
  <si>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</si>
  <si>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</si>
  <si>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</si>
  <si>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</si>
  <si>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</si>
  <si>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</si>
  <si>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</si>
  <si>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</si>
  <si>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</si>
  <si>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</si>
  <si>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</si>
  <si>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</si>
  <si>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</si>
  <si>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</si>
  <si>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</si>
  <si>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</si>
  <si>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</si>
  <si>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</si>
  <si>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</si>
  <si>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</si>
  <si>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</si>
  <si>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</si>
  <si>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</si>
  <si>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</si>
  <si>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</si>
  <si>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</si>
  <si>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</si>
  <si>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</si>
  <si>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</si>
  <si>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</si>
  <si>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</si>
  <si>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</si>
  <si>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</si>
  <si>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</si>
  <si>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</si>
  <si>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</si>
  <si>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</si>
  <si>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</si>
  <si>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</si>
  <si>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</si>
  <si>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</si>
  <si>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</si>
  <si>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</si>
  <si>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</si>
  <si>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</si>
  <si>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</si>
  <si>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</si>
  <si>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</si>
  <si>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</si>
  <si>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</si>
  <si>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</si>
  <si>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</si>
  <si>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</si>
  <si>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</si>
  <si>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</si>
  <si>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</si>
  <si>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</si>
  <si>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</si>
  <si>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</si>
  <si>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</si>
  <si>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</si>
  <si>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</si>
  <si>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</si>
  <si>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</si>
  <si>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</si>
  <si>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</si>
  <si>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</si>
  <si>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</si>
  <si>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</si>
  <si>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</si>
  <si>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</si>
  <si>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</si>
  <si>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</si>
  <si>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</si>
  <si>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</si>
  <si>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</si>
  <si>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</si>
  <si>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</si>
  <si>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</si>
  <si>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</si>
  <si>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</si>
  <si>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</si>
  <si>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</si>
  <si>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</si>
  <si>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</si>
  <si>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</si>
  <si>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</si>
  <si>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</si>
  <si>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</si>
  <si>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</si>
  <si>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</si>
  <si>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</si>
  <si>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</si>
  <si>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</si>
  <si>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</si>
  <si>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</si>
  <si>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</si>
  <si>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</si>
  <si>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</si>
  <si>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</si>
  <si>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</si>
  <si>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</si>
  <si>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</si>
  <si>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</si>
  <si>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</si>
  <si>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</si>
  <si>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</si>
  <si>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</si>
  <si>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</si>
  <si>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</si>
  <si>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</si>
  <si>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</si>
  <si>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</si>
  <si>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</si>
  <si>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</si>
  <si>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</si>
  <si>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</si>
  <si>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</si>
  <si>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</si>
  <si>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</si>
  <si>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</si>
  <si>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</si>
  <si>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</si>
  <si>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</si>
  <si>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</si>
  <si>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</si>
  <si>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</si>
  <si>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</si>
  <si>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</si>
  <si>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</si>
  <si>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</si>
  <si>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</si>
  <si>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</si>
  <si>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</si>
  <si>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</si>
  <si>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</si>
  <si>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</si>
  <si>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</si>
  <si>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</si>
  <si>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</si>
  <si>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</si>
  <si>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</si>
  <si>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</si>
  <si>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</si>
  <si>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</si>
  <si>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</si>
  <si>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</si>
  <si>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</si>
  <si>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</si>
  <si>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</si>
  <si>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</si>
  <si>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</si>
  <si>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</si>
  <si>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</si>
  <si>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</si>
  <si>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</si>
  <si>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</si>
  <si>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</si>
  <si>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</si>
  <si>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</si>
  <si>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</si>
  <si>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</si>
  <si>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</si>
  <si>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</si>
  <si>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</si>
  <si>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</si>
  <si>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</si>
  <si>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</si>
  <si>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</si>
  <si>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</si>
  <si>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</si>
  <si>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</si>
  <si>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</si>
  <si>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</si>
  <si>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</si>
  <si>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</si>
  <si>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</si>
  <si>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</si>
  <si>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</si>
  <si>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</si>
  <si>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</si>
  <si>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</si>
  <si>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</si>
  <si>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</si>
  <si>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</si>
  <si>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</si>
  <si>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</si>
  <si>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</si>
  <si>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</si>
  <si>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</si>
  <si>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</si>
  <si>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</si>
  <si>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</si>
  <si>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</si>
  <si>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</si>
  <si>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</si>
  <si>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</si>
  <si>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</si>
  <si>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</si>
  <si>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</si>
  <si>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</si>
  <si>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</si>
  <si>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</si>
  <si>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</si>
  <si>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</si>
  <si>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</si>
  <si>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</si>
  <si>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</si>
  <si>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</si>
  <si>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</si>
  <si>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</si>
  <si>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</si>
  <si>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</si>
  <si>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</si>
  <si>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</si>
  <si>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</si>
  <si>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</si>
  <si>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</si>
  <si>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</si>
  <si>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</si>
  <si>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</si>
  <si>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</si>
  <si>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</si>
  <si>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</si>
  <si>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</si>
  <si>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</si>
  <si>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</si>
  <si>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</si>
  <si>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</si>
  <si>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</si>
  <si>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</si>
  <si>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</si>
  <si>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</si>
  <si>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</si>
  <si>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</si>
  <si>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</si>
  <si>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</si>
  <si>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</si>
  <si>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</si>
  <si>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</si>
  <si>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</si>
  <si>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</si>
  <si>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</si>
  <si>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</si>
  <si>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</si>
  <si>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</si>
  <si>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</si>
  <si>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</si>
  <si>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</si>
  <si>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</si>
  <si>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</si>
  <si>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</si>
  <si>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</si>
  <si>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</si>
  <si>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</si>
  <si>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</si>
  <si>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</si>
  <si>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</si>
  <si>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</si>
  <si>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</si>
  <si>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</si>
  <si>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</si>
  <si>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</si>
  <si>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</si>
  <si>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</si>
  <si>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</si>
  <si>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</si>
  <si>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</si>
  <si>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</si>
  <si>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</si>
  <si>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</si>
  <si>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</si>
  <si>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</si>
  <si>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</si>
  <si>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</si>
  <si>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</si>
  <si>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</si>
  <si>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</si>
  <si>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</si>
  <si>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</si>
  <si>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</si>
  <si>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</si>
  <si>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</si>
  <si>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</si>
  <si>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</si>
  <si>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</si>
  <si>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</si>
  <si>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</si>
  <si>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</si>
  <si>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</si>
  <si>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</si>
  <si>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</si>
  <si>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</si>
  <si>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</si>
  <si>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</si>
  <si>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</si>
  <si>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</si>
  <si>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</si>
  <si>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</si>
  <si>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</si>
  <si>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</si>
  <si>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</si>
  <si>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</si>
  <si>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</si>
  <si>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</si>
  <si>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</si>
  <si>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</si>
  <si>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</si>
  <si>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</si>
  <si>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</si>
  <si>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</si>
  <si>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</si>
  <si>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</si>
  <si>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</si>
  <si>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</si>
  <si>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</si>
  <si>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</si>
  <si>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</si>
  <si>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</si>
  <si>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</si>
  <si>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</si>
  <si>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</si>
  <si>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</si>
  <si>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</si>
  <si>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</si>
  <si>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</si>
  <si>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</si>
  <si>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</si>
  <si>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</si>
  <si>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</si>
  <si>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</si>
  <si>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</si>
  <si>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</si>
  <si>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</si>
  <si>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</si>
  <si>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</si>
  <si>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</si>
  <si>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</si>
  <si>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</si>
  <si>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</si>
  <si>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</si>
  <si>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</si>
  <si>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</si>
  <si>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</si>
  <si>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</si>
  <si>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</si>
  <si>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</si>
  <si>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</si>
  <si>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</si>
  <si>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</si>
  <si>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</si>
  <si>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</si>
  <si>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</si>
  <si>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</si>
  <si>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</si>
  <si>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</si>
  <si>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</si>
  <si>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</si>
  <si>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</si>
  <si>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</si>
  <si>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</si>
  <si>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</si>
  <si>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</si>
  <si>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</si>
  <si>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</si>
  <si>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</si>
  <si>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</si>
  <si>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</si>
  <si>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</si>
  <si>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</si>
  <si>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</si>
  <si>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</si>
  <si>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</si>
  <si>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</si>
  <si>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</si>
  <si>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</si>
  <si>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</si>
  <si>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</si>
  <si>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</si>
  <si>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</si>
  <si>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</si>
  <si>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</si>
  <si>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</si>
  <si>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</si>
  <si>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</si>
  <si>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</si>
  <si>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</si>
  <si>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</si>
  <si>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</si>
  <si>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</si>
  <si>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</si>
  <si>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</si>
  <si>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</si>
  <si>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</si>
  <si>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</si>
  <si>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</si>
  <si>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</si>
  <si>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</si>
  <si>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</si>
  <si>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</si>
  <si>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</si>
  <si>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</si>
  <si>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</si>
  <si>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</si>
  <si>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</si>
  <si>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</si>
  <si>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</si>
  <si>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</si>
  <si>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</si>
  <si>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</si>
  <si>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</si>
  <si>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</si>
  <si>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</si>
  <si>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</si>
  <si>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</si>
  <si>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</si>
  <si>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</si>
  <si>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</si>
  <si>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</si>
  <si>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</si>
  <si>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</si>
  <si>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</si>
  <si>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</si>
  <si>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</si>
  <si>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</si>
  <si>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</si>
  <si>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</si>
  <si>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</si>
  <si>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</si>
  <si>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</si>
  <si>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</si>
  <si>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</si>
  <si>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</si>
  <si>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</si>
  <si>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</si>
  <si>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</si>
  <si>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</si>
  <si>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</si>
  <si>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</si>
  <si>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</si>
  <si>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</si>
  <si>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</si>
  <si>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</si>
  <si>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</si>
  <si>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</si>
  <si>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</si>
  <si>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</si>
  <si>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</si>
  <si>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</si>
  <si>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</si>
  <si>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</si>
  <si>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</si>
  <si>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</si>
  <si>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</si>
  <si>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</si>
  <si>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</si>
  <si>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</si>
  <si>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</si>
  <si>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</si>
  <si>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</si>
  <si>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</si>
  <si>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</si>
  <si>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</si>
  <si>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</si>
  <si>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</si>
  <si>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</si>
  <si>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</si>
  <si>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</si>
  <si>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</si>
  <si>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</si>
  <si>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</si>
  <si>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</si>
  <si>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</si>
  <si>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</si>
  <si>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</si>
  <si>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</si>
  <si>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</si>
  <si>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</si>
  <si>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</si>
  <si>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</si>
  <si>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</si>
  <si>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</si>
  <si>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</si>
  <si>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</si>
  <si>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</si>
  <si>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</si>
  <si>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</si>
  <si>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</si>
  <si>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</si>
  <si>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</si>
  <si>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</si>
  <si>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</si>
  <si>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</si>
  <si>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</si>
  <si>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</si>
  <si>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</si>
  <si>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</si>
  <si>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</si>
  <si>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</si>
  <si>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</si>
  <si>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</si>
  <si>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</si>
  <si>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</si>
  <si>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</si>
  <si>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</si>
  <si>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</si>
  <si>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</si>
  <si>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</si>
  <si>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</si>
  <si>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</si>
  <si>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</si>
  <si>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</si>
  <si>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</si>
  <si>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</si>
  <si>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</si>
  <si>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</si>
  <si>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</si>
  <si>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</si>
  <si>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</si>
  <si>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</si>
  <si>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</si>
  <si>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</si>
  <si>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</si>
  <si>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</si>
  <si>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</si>
  <si>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</si>
  <si>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</si>
  <si>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</si>
  <si>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</si>
  <si>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</si>
  <si>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</si>
  <si>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</si>
  <si>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</si>
  <si>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</si>
  <si>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</si>
  <si>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</si>
  <si>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</si>
  <si>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</si>
  <si>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</si>
  <si>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</si>
  <si>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</si>
  <si>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</si>
  <si>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</si>
  <si>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</si>
  <si>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</si>
  <si>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</si>
  <si>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</si>
  <si>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</si>
  <si>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</si>
  <si>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</si>
  <si>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</si>
  <si>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</si>
  <si>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</si>
  <si>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</si>
  <si>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</si>
  <si>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</si>
  <si>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</si>
  <si>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</si>
  <si>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</si>
  <si>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</si>
  <si>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</si>
  <si>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</si>
  <si>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</si>
  <si>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</si>
  <si>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</si>
  <si>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</si>
  <si>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</si>
  <si>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</si>
  <si>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</si>
  <si>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</si>
  <si>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</si>
  <si>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</si>
  <si>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</si>
  <si>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</si>
  <si>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</si>
  <si>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</si>
  <si>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</si>
  <si>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</si>
  <si>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</si>
  <si>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</si>
  <si>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</si>
  <si>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</si>
  <si>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</si>
  <si>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</si>
  <si>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</si>
  <si>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</si>
  <si>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</si>
  <si>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</si>
  <si>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</si>
  <si>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</si>
  <si>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</si>
  <si>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</si>
  <si>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</si>
  <si>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</si>
  <si>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</si>
  <si>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</si>
  <si>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</si>
  <si>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</si>
  <si>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</si>
  <si>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</si>
  <si>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</si>
  <si>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</si>
  <si>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</si>
  <si>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</si>
  <si>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</si>
  <si>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</si>
  <si>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</si>
  <si>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</si>
  <si>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</si>
  <si>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</si>
  <si>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</si>
  <si>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</si>
  <si>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</si>
  <si>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</si>
  <si>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</si>
  <si>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</si>
  <si>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</si>
  <si>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</si>
  <si>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</si>
  <si>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</si>
  <si>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</si>
  <si>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</si>
  <si>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</si>
  <si>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</si>
  <si>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</si>
  <si>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</si>
  <si>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</si>
  <si>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</si>
  <si>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</si>
  <si>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</si>
  <si>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</si>
  <si>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</si>
  <si>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</si>
  <si>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</si>
  <si>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</si>
  <si>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</si>
  <si>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</si>
  <si>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</si>
  <si>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</si>
  <si>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</si>
  <si>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</si>
  <si>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</si>
  <si>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</si>
  <si>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</si>
  <si>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</si>
  <si>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</si>
  <si>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</si>
  <si>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</si>
  <si>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</si>
  <si>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</si>
  <si>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</si>
  <si>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</si>
  <si>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</si>
  <si>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</si>
  <si>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</si>
  <si>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</si>
  <si>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</si>
  <si>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</si>
  <si>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</si>
  <si>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</si>
  <si>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</si>
  <si>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</si>
  <si>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</si>
  <si>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</si>
  <si>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</si>
  <si>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</si>
  <si>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</si>
  <si>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</si>
  <si>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</si>
  <si>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</si>
  <si>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</si>
  <si>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</si>
  <si>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</si>
  <si>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</si>
  <si>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</si>
  <si>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</si>
  <si>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</si>
  <si>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</si>
  <si>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</si>
  <si>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</si>
  <si>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</si>
  <si>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</si>
  <si>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</si>
  <si>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</si>
  <si>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</si>
  <si>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</si>
  <si>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</si>
  <si>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</si>
  <si>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</si>
  <si>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</si>
  <si>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</si>
  <si>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</si>
  <si>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</si>
  <si>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</si>
  <si>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</si>
  <si>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</si>
  <si>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</si>
  <si>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</si>
  <si>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</si>
  <si>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</si>
  <si>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</si>
  <si>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</si>
  <si>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</si>
  <si>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</si>
  <si>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</si>
  <si>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</si>
  <si>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</si>
  <si>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</si>
  <si>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</si>
  <si>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</si>
  <si>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</si>
  <si>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</si>
  <si>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</si>
  <si>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</si>
  <si>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</si>
  <si>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</si>
  <si>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</si>
  <si>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</si>
  <si>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</si>
  <si>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</si>
  <si>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</si>
  <si>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</si>
  <si>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</si>
  <si>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</si>
  <si>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</si>
  <si>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</si>
  <si>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</si>
  <si>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</si>
  <si>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</si>
  <si>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</si>
  <si>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</si>
  <si>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</si>
  <si>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</si>
  <si>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</si>
  <si>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</si>
  <si>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</si>
  <si>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</si>
  <si>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</si>
  <si>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</si>
  <si>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</si>
  <si>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</si>
  <si>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</si>
  <si>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</si>
  <si>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</si>
  <si>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</si>
  <si>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</si>
  <si>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</si>
  <si>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</si>
  <si>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</si>
  <si>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</si>
  <si>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</si>
  <si>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</si>
  <si>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</si>
  <si>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</si>
  <si>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</si>
  <si>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</si>
  <si>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</si>
  <si>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</si>
  <si>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</si>
  <si>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</si>
  <si>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</si>
  <si>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</si>
  <si>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</si>
  <si>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</si>
  <si>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</si>
  <si>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</si>
  <si>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</si>
  <si>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</si>
  <si>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</si>
  <si>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</si>
  <si>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</si>
  <si>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</si>
  <si>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</si>
  <si>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</si>
  <si>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</si>
  <si>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</si>
  <si>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</si>
  <si>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</si>
  <si>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</si>
  <si>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</si>
  <si>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</si>
  <si>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</si>
  <si>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</si>
  <si>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</si>
  <si>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</si>
  <si>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</si>
  <si>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</si>
  <si>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</si>
  <si>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</si>
  <si>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</si>
  <si>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</si>
  <si>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</si>
  <si>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</si>
  <si>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</si>
  <si>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</si>
  <si>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</si>
  <si>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</si>
  <si>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</si>
  <si>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</si>
  <si>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</si>
  <si>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</si>
  <si>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</si>
  <si>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</si>
  <si>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</si>
  <si>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</si>
  <si>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</si>
  <si>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</si>
  <si>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</si>
  <si>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</si>
  <si>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</si>
  <si>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</si>
  <si>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</si>
  <si>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</si>
  <si>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</si>
  <si>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</si>
  <si>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</si>
  <si>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</si>
  <si>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</si>
  <si>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</si>
  <si>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</si>
  <si>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</si>
  <si>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</si>
  <si>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</si>
  <si>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</si>
  <si>
    <t xml:space="preserve">Дата на съставяне:  10.03.2015 г.                    </t>
  </si>
  <si>
    <t>Дата на съставяне: 10.03.2015 г.</t>
  </si>
  <si>
    <t xml:space="preserve">Дата  на съставяне:10.03.2015 г.                                                                                                                              </t>
  </si>
  <si>
    <t xml:space="preserve">Дата на съставяне: 10.03.2015 г.                                    </t>
  </si>
  <si>
    <t>Дата на съставяне:10.03.2015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</si>
</sst>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Fill="1" applyBorder="1" applyProtection="1">
      <alignment/>
      <protection/>
    </xf>
    <xf numFmtId="1" fontId="13" fillId="0" borderId="1" xfId="25" applyNumberFormat="1" applyFont="1" applyFill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Fill="1" applyBorder="1" applyAlignment="1" applyProtection="1">
      <alignment horizontal="right"/>
      <protection/>
    </xf>
    <xf numFmtId="0" fontId="12" fillId="0" borderId="1" xfId="25" applyFont="1" applyFill="1" applyBorder="1" applyAlignment="1" applyProtection="1">
      <alignment horizontal="left"/>
      <protection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loyanh\LOCALS~1\Temp\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B88" sqref="B8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42004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28197</v>
      </c>
      <c r="D11" s="205">
        <v>29544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270322</v>
      </c>
      <c r="D12" s="205">
        <v>252043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5470</v>
      </c>
      <c r="D13" s="205">
        <v>2526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31895</v>
      </c>
      <c r="D14" s="205">
        <v>21732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850</v>
      </c>
      <c r="D15" s="205">
        <v>921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2887</v>
      </c>
      <c r="D16" s="205">
        <v>1761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f>6565-138</f>
        <v>6427</v>
      </c>
      <c r="D17" s="205">
        <v>4910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346048</v>
      </c>
      <c r="D19" s="209">
        <f>SUM(D11:D18)</f>
        <v>313437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f>33910+138</f>
        <v>34048</v>
      </c>
      <c r="D20" s="205">
        <v>32044</v>
      </c>
      <c r="E20" s="293" t="s">
        <v>56</v>
      </c>
      <c r="F20" s="298" t="s">
        <v>57</v>
      </c>
      <c r="G20" s="212">
        <v>103647</v>
      </c>
      <c r="H20" s="212">
        <v>89820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205031</v>
      </c>
      <c r="H21" s="210">
        <f>SUM(H22:H24)</f>
        <v>204722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>
        <v>17</v>
      </c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429</v>
      </c>
      <c r="D24" s="205">
        <v>515</v>
      </c>
      <c r="E24" s="293" t="s">
        <v>71</v>
      </c>
      <c r="F24" s="298" t="s">
        <v>72</v>
      </c>
      <c r="G24" s="206">
        <v>204604</v>
      </c>
      <c r="H24" s="206">
        <v>204295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308678</v>
      </c>
      <c r="H25" s="208">
        <f>H19+H20+H21</f>
        <v>294542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774</v>
      </c>
      <c r="D26" s="205">
        <v>1401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1220</v>
      </c>
      <c r="D27" s="209">
        <f>SUM(D23:D26)</f>
        <v>1916</v>
      </c>
      <c r="E27" s="309" t="s">
        <v>82</v>
      </c>
      <c r="F27" s="298" t="s">
        <v>83</v>
      </c>
      <c r="G27" s="208">
        <f>SUM(G28:G30)</f>
        <v>71975</v>
      </c>
      <c r="H27" s="208">
        <f>SUM(H28:H30)</f>
        <v>59342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71975</v>
      </c>
      <c r="H28" s="206">
        <v>59342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8432</v>
      </c>
      <c r="H31" s="206">
        <v>14566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80407</v>
      </c>
      <c r="H33" s="208">
        <f>H27+H31+H32</f>
        <v>73908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107982</v>
      </c>
      <c r="D34" s="209">
        <f>SUM(D35:D38)</f>
        <v>101865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105866</v>
      </c>
      <c r="D35" s="205">
        <v>99749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391822</v>
      </c>
      <c r="H36" s="208">
        <f>H25+H17+H33</f>
        <v>371187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3948</v>
      </c>
      <c r="H43" s="206">
        <v>5512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60298</v>
      </c>
      <c r="H44" s="206">
        <v>37432</v>
      </c>
    </row>
    <row r="45" spans="1:15" ht="15">
      <c r="A45" s="291" t="s">
        <v>135</v>
      </c>
      <c r="B45" s="305" t="s">
        <v>136</v>
      </c>
      <c r="C45" s="209">
        <f>C34+C39+C44</f>
        <v>107982</v>
      </c>
      <c r="D45" s="209">
        <f>D34+D39+D44</f>
        <v>101865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>
        <v>2012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1307</v>
      </c>
      <c r="H48" s="206">
        <v>174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65553</v>
      </c>
      <c r="H49" s="208">
        <f>SUM(H43:H48)</f>
        <v>43118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f>1352+42</f>
        <v>1394</v>
      </c>
      <c r="D50" s="205">
        <v>1202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1394</v>
      </c>
      <c r="D51" s="209">
        <f>SUM(D47:D50)</f>
        <v>3214</v>
      </c>
      <c r="E51" s="307" t="s">
        <v>156</v>
      </c>
      <c r="F51" s="301" t="s">
        <v>157</v>
      </c>
      <c r="G51" s="206">
        <v>148</v>
      </c>
      <c r="H51" s="206">
        <v>128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16810</v>
      </c>
      <c r="H53" s="206">
        <v>15067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536</v>
      </c>
      <c r="H54" s="206">
        <v>524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490692</v>
      </c>
      <c r="D55" s="209">
        <f>D19+D20+D21+D27+D32+D45+D51+D53+D54</f>
        <v>452476</v>
      </c>
      <c r="E55" s="293" t="s">
        <v>171</v>
      </c>
      <c r="F55" s="317" t="s">
        <v>172</v>
      </c>
      <c r="G55" s="208">
        <f>G49+G51+G52+G53+G54</f>
        <v>83047</v>
      </c>
      <c r="H55" s="208">
        <f>H49+H51+H52+H53+H54</f>
        <v>58837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1766</v>
      </c>
      <c r="D58" s="205">
        <v>1769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15125</v>
      </c>
      <c r="H59" s="206">
        <v>14285</v>
      </c>
      <c r="M59" s="211"/>
    </row>
    <row r="60" spans="1:8" ht="15">
      <c r="A60" s="291" t="s">
        <v>182</v>
      </c>
      <c r="B60" s="297" t="s">
        <v>183</v>
      </c>
      <c r="C60" s="205">
        <v>435</v>
      </c>
      <c r="D60" s="205">
        <v>493</v>
      </c>
      <c r="E60" s="293" t="s">
        <v>184</v>
      </c>
      <c r="F60" s="298" t="s">
        <v>185</v>
      </c>
      <c r="G60" s="206">
        <v>1322</v>
      </c>
      <c r="H60" s="206">
        <v>4207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10180</v>
      </c>
      <c r="H61" s="208">
        <f>SUM(H62:H68)</f>
        <v>9027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2694</v>
      </c>
      <c r="H62" s="206">
        <v>1827</v>
      </c>
    </row>
    <row r="63" spans="1:13" ht="15">
      <c r="A63" s="291" t="s">
        <v>194</v>
      </c>
      <c r="B63" s="297" t="s">
        <v>195</v>
      </c>
      <c r="C63" s="205">
        <v>16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2217</v>
      </c>
      <c r="D64" s="209">
        <f>SUM(D58:D63)</f>
        <v>2262</v>
      </c>
      <c r="E64" s="293" t="s">
        <v>199</v>
      </c>
      <c r="F64" s="298" t="s">
        <v>200</v>
      </c>
      <c r="G64" s="206">
        <v>3255</v>
      </c>
      <c r="H64" s="206">
        <v>3614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3632</v>
      </c>
      <c r="H65" s="206">
        <v>2941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418</v>
      </c>
      <c r="H66" s="206">
        <v>354</v>
      </c>
    </row>
    <row r="67" spans="1:8" ht="15">
      <c r="A67" s="291" t="s">
        <v>206</v>
      </c>
      <c r="B67" s="297" t="s">
        <v>207</v>
      </c>
      <c r="C67" s="205">
        <v>4294</v>
      </c>
      <c r="D67" s="205">
        <v>829</v>
      </c>
      <c r="E67" s="293" t="s">
        <v>208</v>
      </c>
      <c r="F67" s="298" t="s">
        <v>209</v>
      </c>
      <c r="G67" s="206">
        <v>94</v>
      </c>
      <c r="H67" s="206">
        <v>97</v>
      </c>
    </row>
    <row r="68" spans="1:8" ht="15">
      <c r="A68" s="291" t="s">
        <v>210</v>
      </c>
      <c r="B68" s="297" t="s">
        <v>211</v>
      </c>
      <c r="C68" s="205">
        <v>996</v>
      </c>
      <c r="D68" s="205">
        <v>964</v>
      </c>
      <c r="E68" s="293" t="s">
        <v>212</v>
      </c>
      <c r="F68" s="298" t="s">
        <v>213</v>
      </c>
      <c r="G68" s="206">
        <v>87</v>
      </c>
      <c r="H68" s="206">
        <v>194</v>
      </c>
    </row>
    <row r="69" spans="1:8" ht="15">
      <c r="A69" s="291" t="s">
        <v>214</v>
      </c>
      <c r="B69" s="297" t="s">
        <v>215</v>
      </c>
      <c r="C69" s="205">
        <v>282</v>
      </c>
      <c r="D69" s="205">
        <v>566</v>
      </c>
      <c r="E69" s="307" t="s">
        <v>77</v>
      </c>
      <c r="F69" s="298" t="s">
        <v>216</v>
      </c>
      <c r="G69" s="206">
        <v>446</v>
      </c>
      <c r="H69" s="206">
        <v>284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24</v>
      </c>
      <c r="D71" s="205">
        <v>57</v>
      </c>
      <c r="E71" s="309" t="s">
        <v>45</v>
      </c>
      <c r="F71" s="329" t="s">
        <v>223</v>
      </c>
      <c r="G71" s="215">
        <f>G59+G60+G61+G69+G70</f>
        <v>27073</v>
      </c>
      <c r="H71" s="215">
        <f>H59+H60+H61+H69+H70</f>
        <v>27803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f>297+11</f>
        <v>308</v>
      </c>
      <c r="D72" s="205">
        <v>56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138</v>
      </c>
      <c r="D74" s="205">
        <v>183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6042</v>
      </c>
      <c r="D75" s="209">
        <f>SUM(D67:D74)</f>
        <v>2655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65</v>
      </c>
      <c r="H76" s="206">
        <v>62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27138</v>
      </c>
      <c r="H79" s="216">
        <f>H71+H74+H75+H76</f>
        <v>27865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>
        <v>1774</v>
      </c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1774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31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1113</v>
      </c>
      <c r="D88" s="205">
        <v>356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137</v>
      </c>
      <c r="D89" s="205">
        <v>115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>
        <v>1</v>
      </c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1282</v>
      </c>
      <c r="D91" s="209">
        <f>SUM(D87:D90)</f>
        <v>496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11315</v>
      </c>
      <c r="D93" s="209">
        <f>D64+D75+D84+D91+D92</f>
        <v>5413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502007</v>
      </c>
      <c r="D94" s="218">
        <f>D93+D55</f>
        <v>457889</v>
      </c>
      <c r="E94" s="557" t="s">
        <v>269</v>
      </c>
      <c r="F94" s="345" t="s">
        <v>270</v>
      </c>
      <c r="G94" s="219">
        <f>G36+G39+G55+G79</f>
        <v>502007</v>
      </c>
      <c r="H94" s="219">
        <f>H36+H39+H55+H79</f>
        <v>457889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889</v>
      </c>
      <c r="B98" s="539"/>
      <c r="C98" s="619" t="s">
        <v>817</v>
      </c>
      <c r="D98" s="619"/>
      <c r="E98" s="619"/>
      <c r="F98" s="224"/>
      <c r="G98" s="225"/>
      <c r="H98" s="226"/>
      <c r="M98" s="211"/>
    </row>
    <row r="99" spans="3:8" ht="15">
      <c r="C99" s="78"/>
      <c r="D99" s="1" t="s">
        <v>883</v>
      </c>
      <c r="E99" s="78"/>
      <c r="F99" s="224"/>
      <c r="G99" s="225"/>
      <c r="H99" s="226"/>
    </row>
    <row r="100" spans="1:5" ht="15">
      <c r="A100" s="227"/>
      <c r="B100" s="227"/>
      <c r="C100" s="619" t="s">
        <v>779</v>
      </c>
      <c r="D100" s="620"/>
      <c r="E100" s="620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K28" sqref="K2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23" t="s">
        <v>2</v>
      </c>
      <c r="G2" s="623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42004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10722</v>
      </c>
      <c r="D9" s="79">
        <v>10802</v>
      </c>
      <c r="E9" s="363" t="s">
        <v>281</v>
      </c>
      <c r="F9" s="365" t="s">
        <v>282</v>
      </c>
      <c r="G9" s="87">
        <v>6</v>
      </c>
      <c r="H9" s="87"/>
    </row>
    <row r="10" spans="1:8" ht="12">
      <c r="A10" s="363" t="s">
        <v>283</v>
      </c>
      <c r="B10" s="364" t="s">
        <v>284</v>
      </c>
      <c r="C10" s="79">
        <v>12591</v>
      </c>
      <c r="D10" s="79">
        <v>13453</v>
      </c>
      <c r="E10" s="363" t="s">
        <v>285</v>
      </c>
      <c r="F10" s="365" t="s">
        <v>286</v>
      </c>
      <c r="G10" s="87">
        <v>39033</v>
      </c>
      <c r="H10" s="87">
        <v>42564</v>
      </c>
    </row>
    <row r="11" spans="1:8" ht="12">
      <c r="A11" s="363" t="s">
        <v>287</v>
      </c>
      <c r="B11" s="364" t="s">
        <v>288</v>
      </c>
      <c r="C11" s="79">
        <v>10275</v>
      </c>
      <c r="D11" s="79">
        <v>11451</v>
      </c>
      <c r="E11" s="366" t="s">
        <v>289</v>
      </c>
      <c r="F11" s="365" t="s">
        <v>290</v>
      </c>
      <c r="G11" s="87">
        <v>29526</v>
      </c>
      <c r="H11" s="87">
        <v>32961</v>
      </c>
    </row>
    <row r="12" spans="1:8" ht="12">
      <c r="A12" s="363" t="s">
        <v>291</v>
      </c>
      <c r="B12" s="364" t="s">
        <v>292</v>
      </c>
      <c r="C12" s="79">
        <v>13958</v>
      </c>
      <c r="D12" s="79">
        <v>12486</v>
      </c>
      <c r="E12" s="366" t="s">
        <v>77</v>
      </c>
      <c r="F12" s="365" t="s">
        <v>293</v>
      </c>
      <c r="G12" s="87">
        <v>12323</v>
      </c>
      <c r="H12" s="87">
        <v>7360</v>
      </c>
    </row>
    <row r="13" spans="1:18" ht="12">
      <c r="A13" s="363" t="s">
        <v>294</v>
      </c>
      <c r="B13" s="364" t="s">
        <v>295</v>
      </c>
      <c r="C13" s="79">
        <v>2927</v>
      </c>
      <c r="D13" s="79">
        <v>2622</v>
      </c>
      <c r="E13" s="367" t="s">
        <v>50</v>
      </c>
      <c r="F13" s="368" t="s">
        <v>296</v>
      </c>
      <c r="G13" s="88">
        <f>SUM(G9:G12)</f>
        <v>80888</v>
      </c>
      <c r="H13" s="88">
        <f>SUM(H9:H12)</f>
        <v>82885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12530</v>
      </c>
      <c r="D14" s="79">
        <v>12813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67</v>
      </c>
      <c r="H15" s="87">
        <v>26</v>
      </c>
    </row>
    <row r="16" spans="1:8" ht="12">
      <c r="A16" s="363" t="s">
        <v>303</v>
      </c>
      <c r="B16" s="364" t="s">
        <v>304</v>
      </c>
      <c r="C16" s="80">
        <v>5205</v>
      </c>
      <c r="D16" s="80">
        <v>2185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68208</v>
      </c>
      <c r="D19" s="82">
        <f>SUM(D9:D15)+D16</f>
        <v>65812</v>
      </c>
      <c r="E19" s="373" t="s">
        <v>313</v>
      </c>
      <c r="F19" s="369" t="s">
        <v>314</v>
      </c>
      <c r="G19" s="87">
        <v>46</v>
      </c>
      <c r="H19" s="87">
        <v>270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142</v>
      </c>
      <c r="H20" s="87">
        <v>177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2</v>
      </c>
      <c r="H21" s="87">
        <v>515</v>
      </c>
    </row>
    <row r="22" spans="1:8" ht="24">
      <c r="A22" s="360" t="s">
        <v>320</v>
      </c>
      <c r="B22" s="375" t="s">
        <v>321</v>
      </c>
      <c r="C22" s="79">
        <v>2119</v>
      </c>
      <c r="D22" s="79">
        <v>2165</v>
      </c>
      <c r="E22" s="373" t="s">
        <v>322</v>
      </c>
      <c r="F22" s="369" t="s">
        <v>323</v>
      </c>
      <c r="G22" s="87">
        <v>418</v>
      </c>
      <c r="H22" s="87">
        <v>535</v>
      </c>
    </row>
    <row r="23" spans="1:8" ht="24">
      <c r="A23" s="363" t="s">
        <v>324</v>
      </c>
      <c r="B23" s="375" t="s">
        <v>325</v>
      </c>
      <c r="C23" s="79">
        <v>1634</v>
      </c>
      <c r="D23" s="79">
        <v>382</v>
      </c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34</v>
      </c>
      <c r="D24" s="79">
        <v>16</v>
      </c>
      <c r="E24" s="367" t="s">
        <v>102</v>
      </c>
      <c r="F24" s="370" t="s">
        <v>330</v>
      </c>
      <c r="G24" s="88">
        <f>SUM(G19:G23)</f>
        <v>608</v>
      </c>
      <c r="H24" s="88">
        <f>SUM(H19:H23)</f>
        <v>1497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183</v>
      </c>
      <c r="D25" s="79">
        <v>171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3970</v>
      </c>
      <c r="D26" s="82">
        <f>SUM(D22:D25)</f>
        <v>2734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72178</v>
      </c>
      <c r="D28" s="83">
        <f>D26+D19</f>
        <v>68546</v>
      </c>
      <c r="E28" s="174" t="s">
        <v>335</v>
      </c>
      <c r="F28" s="370" t="s">
        <v>336</v>
      </c>
      <c r="G28" s="88">
        <f>G13+G15+G24</f>
        <v>81563</v>
      </c>
      <c r="H28" s="88">
        <f>H13+H15+H24</f>
        <v>84408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9385</v>
      </c>
      <c r="D30" s="83">
        <f>IF((H28-D28)&gt;0,H28-D28,0)</f>
        <v>15862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72178</v>
      </c>
      <c r="D33" s="82">
        <f>D28+D31+D32</f>
        <v>68546</v>
      </c>
      <c r="E33" s="174" t="s">
        <v>349</v>
      </c>
      <c r="F33" s="370" t="s">
        <v>350</v>
      </c>
      <c r="G33" s="90">
        <f>G32+G31+G28</f>
        <v>81563</v>
      </c>
      <c r="H33" s="90">
        <f>H32+H31+H28</f>
        <v>84408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9385</v>
      </c>
      <c r="D34" s="83">
        <f>IF((H33-D33)&gt;0,H33-D33,0)</f>
        <v>15862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953</v>
      </c>
      <c r="D35" s="82">
        <f>D36+D37+D38</f>
        <v>1296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794</v>
      </c>
      <c r="D36" s="79">
        <v>1380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159</v>
      </c>
      <c r="D37" s="537">
        <v>-84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8432</v>
      </c>
      <c r="D39" s="569">
        <f>+IF((H33-D33-D35)&gt;0,H33-D33-D35,0)</f>
        <v>14566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8432</v>
      </c>
      <c r="D41" s="85">
        <f>IF(H39=0,IF(D39-D40&gt;0,D39-D40+H40,0),IF(H39-H40&lt;0,H40-H39+D39,0))</f>
        <v>14566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81563</v>
      </c>
      <c r="D42" s="86">
        <f>D33+D35+D39</f>
        <v>84408</v>
      </c>
      <c r="E42" s="177" t="s">
        <v>376</v>
      </c>
      <c r="F42" s="178" t="s">
        <v>377</v>
      </c>
      <c r="G42" s="90">
        <f>G39+G33</f>
        <v>81563</v>
      </c>
      <c r="H42" s="90">
        <f>H39+H33</f>
        <v>84408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21"/>
      <c r="E44" s="621"/>
      <c r="F44" s="621"/>
      <c r="G44" s="621"/>
      <c r="H44" s="62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883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22"/>
      <c r="E46" s="622"/>
      <c r="F46" s="622"/>
      <c r="G46" s="622"/>
      <c r="H46" s="622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14" sqref="A1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42004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79467</v>
      </c>
      <c r="D10" s="92">
        <v>90590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-36541</v>
      </c>
      <c r="D11" s="92">
        <v>-36839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-15895</v>
      </c>
      <c r="D13" s="92">
        <v>-14095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447</v>
      </c>
      <c r="D14" s="92">
        <v>-2407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-935</v>
      </c>
      <c r="D15" s="92">
        <v>-2227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10</v>
      </c>
      <c r="D16" s="92">
        <v>14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-157</v>
      </c>
      <c r="D17" s="92">
        <v>-151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6</v>
      </c>
      <c r="D18" s="92">
        <v>10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885</v>
      </c>
      <c r="D19" s="92">
        <v>-128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27287</v>
      </c>
      <c r="D20" s="93">
        <f>SUM(D10:D19)</f>
        <v>34767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-35427</v>
      </c>
      <c r="D22" s="92">
        <v>-15478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-260</v>
      </c>
      <c r="D24" s="92">
        <v>-584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15</v>
      </c>
      <c r="D25" s="92">
        <v>2769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185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-9525</v>
      </c>
      <c r="D27" s="92">
        <v>-5985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57</v>
      </c>
      <c r="D29" s="92">
        <v>133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>
        <v>2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-45138</v>
      </c>
      <c r="D32" s="93">
        <f>SUM(D22:D31)</f>
        <v>-18951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40550</v>
      </c>
      <c r="D36" s="92">
        <v>2949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-18067</v>
      </c>
      <c r="D37" s="92">
        <v>-15485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-216</v>
      </c>
      <c r="D38" s="92">
        <v>-217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-2112</v>
      </c>
      <c r="D39" s="92">
        <v>-2108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-1600</v>
      </c>
      <c r="D40" s="92">
        <v>-2526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82</v>
      </c>
      <c r="D41" s="92">
        <v>305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18637</v>
      </c>
      <c r="D42" s="93">
        <f>SUM(D34:D41)</f>
        <v>-17082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786</v>
      </c>
      <c r="D43" s="93">
        <f>D42+D32+D20</f>
        <v>-1266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496</v>
      </c>
      <c r="D44" s="184">
        <v>1762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1282</v>
      </c>
      <c r="D45" s="93">
        <f>D44+D43</f>
        <v>496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1144</v>
      </c>
      <c r="D46" s="94">
        <v>381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138</v>
      </c>
      <c r="D47" s="94">
        <v>115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4"/>
      <c r="D50" s="624"/>
      <c r="G50" s="186"/>
      <c r="H50" s="186"/>
    </row>
    <row r="51" spans="1:8" ht="12">
      <c r="A51" s="546"/>
      <c r="B51" s="546" t="s">
        <v>883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4"/>
      <c r="D52" s="624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17" top="1.1023622047244095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5" t="s">
        <v>457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7" t="str">
        <f>'справка №1-БАЛАНС'!E3</f>
        <v>" АЛБЕНА"  АД</v>
      </c>
      <c r="D3" s="628"/>
      <c r="E3" s="628"/>
      <c r="F3" s="628"/>
      <c r="G3" s="628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7" t="str">
        <f>'справка №1-БАЛАНС'!E4</f>
        <v>неконсолидиран </v>
      </c>
      <c r="D4" s="627"/>
      <c r="E4" s="629"/>
      <c r="F4" s="627"/>
      <c r="G4" s="627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30">
        <v>42004</v>
      </c>
      <c r="D5" s="628"/>
      <c r="E5" s="628"/>
      <c r="F5" s="628"/>
      <c r="G5" s="628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89820</v>
      </c>
      <c r="F11" s="96">
        <f>'справка №1-БАЛАНС'!H22</f>
        <v>427</v>
      </c>
      <c r="G11" s="96">
        <f>'справка №1-БАЛАНС'!H23</f>
        <v>0</v>
      </c>
      <c r="H11" s="98">
        <v>204295</v>
      </c>
      <c r="I11" s="96">
        <f>'справка №1-БАЛАНС'!H28+'справка №1-БАЛАНС'!H31</f>
        <v>73908</v>
      </c>
      <c r="J11" s="96">
        <f>'справка №1-БАЛАНС'!H29+'справка №1-БАЛАНС'!H32</f>
        <v>0</v>
      </c>
      <c r="K11" s="98"/>
      <c r="L11" s="424">
        <f>SUM(C11:K11)</f>
        <v>371187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89820</v>
      </c>
      <c r="F15" s="99">
        <f t="shared" si="2"/>
        <v>427</v>
      </c>
      <c r="G15" s="99">
        <f t="shared" si="2"/>
        <v>0</v>
      </c>
      <c r="H15" s="99">
        <f t="shared" si="2"/>
        <v>204295</v>
      </c>
      <c r="I15" s="99">
        <f t="shared" si="2"/>
        <v>73908</v>
      </c>
      <c r="J15" s="99">
        <f t="shared" si="2"/>
        <v>0</v>
      </c>
      <c r="K15" s="99">
        <f t="shared" si="2"/>
        <v>0</v>
      </c>
      <c r="L15" s="424">
        <f t="shared" si="1"/>
        <v>371187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8432</v>
      </c>
      <c r="J16" s="425">
        <f>+'справка №1-БАЛАНС'!G32</f>
        <v>0</v>
      </c>
      <c r="K16" s="98"/>
      <c r="L16" s="424">
        <f t="shared" si="1"/>
        <v>8432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-2073</v>
      </c>
      <c r="J17" s="100">
        <f>J18+J19</f>
        <v>0</v>
      </c>
      <c r="K17" s="100">
        <f t="shared" si="3"/>
        <v>0</v>
      </c>
      <c r="L17" s="424">
        <f t="shared" si="1"/>
        <v>-2073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13948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13948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>
        <v>13948</v>
      </c>
      <c r="F22" s="239"/>
      <c r="G22" s="239"/>
      <c r="H22" s="239"/>
      <c r="I22" s="239"/>
      <c r="J22" s="239"/>
      <c r="K22" s="239"/>
      <c r="L22" s="424">
        <f t="shared" si="1"/>
        <v>13948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-121</v>
      </c>
      <c r="F28" s="98"/>
      <c r="G28" s="98"/>
      <c r="H28" s="98">
        <v>309</v>
      </c>
      <c r="I28" s="98">
        <v>140</v>
      </c>
      <c r="J28" s="98"/>
      <c r="K28" s="98"/>
      <c r="L28" s="424">
        <f t="shared" si="1"/>
        <v>328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103647</v>
      </c>
      <c r="F29" s="97">
        <f t="shared" si="6"/>
        <v>427</v>
      </c>
      <c r="G29" s="97">
        <f t="shared" si="6"/>
        <v>0</v>
      </c>
      <c r="H29" s="97">
        <f t="shared" si="6"/>
        <v>204604</v>
      </c>
      <c r="I29" s="97">
        <f t="shared" si="6"/>
        <v>80407</v>
      </c>
      <c r="J29" s="97">
        <f t="shared" si="6"/>
        <v>0</v>
      </c>
      <c r="K29" s="97">
        <f t="shared" si="6"/>
        <v>0</v>
      </c>
      <c r="L29" s="424">
        <f t="shared" si="1"/>
        <v>391822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103647</v>
      </c>
      <c r="F32" s="97">
        <f t="shared" si="7"/>
        <v>427</v>
      </c>
      <c r="G32" s="97">
        <f t="shared" si="7"/>
        <v>0</v>
      </c>
      <c r="H32" s="97">
        <f t="shared" si="7"/>
        <v>204604</v>
      </c>
      <c r="I32" s="97">
        <f t="shared" si="7"/>
        <v>80407</v>
      </c>
      <c r="J32" s="97">
        <f t="shared" si="7"/>
        <v>0</v>
      </c>
      <c r="K32" s="97">
        <f t="shared" si="7"/>
        <v>0</v>
      </c>
      <c r="L32" s="424">
        <f t="shared" si="1"/>
        <v>391822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26" t="s">
        <v>519</v>
      </c>
      <c r="E35" s="626"/>
      <c r="F35" s="626"/>
      <c r="G35" s="626"/>
      <c r="H35" s="626"/>
      <c r="I35" s="626"/>
      <c r="J35" s="24" t="s">
        <v>853</v>
      </c>
      <c r="K35" s="24"/>
      <c r="L35" s="626"/>
      <c r="M35" s="626"/>
      <c r="N35" s="19"/>
    </row>
    <row r="36" spans="1:13" ht="12">
      <c r="A36" s="430"/>
      <c r="B36" s="431"/>
      <c r="C36" s="432"/>
      <c r="D36" s="432"/>
      <c r="E36" s="432" t="s">
        <v>883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B15" sqref="B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8" t="s">
        <v>381</v>
      </c>
      <c r="B2" s="635"/>
      <c r="C2" s="584"/>
      <c r="D2" s="584"/>
      <c r="E2" s="627" t="str">
        <f>'[1]справка №1-БАЛАНС'!E3</f>
        <v>" АЛБЕНА"  АД</v>
      </c>
      <c r="F2" s="642"/>
      <c r="G2" s="642"/>
      <c r="H2" s="584"/>
      <c r="I2" s="441"/>
      <c r="J2" s="441"/>
      <c r="K2" s="441"/>
      <c r="L2" s="441"/>
      <c r="M2" s="643" t="s">
        <v>2</v>
      </c>
      <c r="N2" s="634"/>
      <c r="O2" s="634"/>
      <c r="P2" s="644">
        <f>'[1]справка №1-БАЛАНС'!H3</f>
        <v>834025872</v>
      </c>
      <c r="Q2" s="644"/>
      <c r="R2" s="353"/>
    </row>
    <row r="3" spans="1:18" ht="15">
      <c r="A3" s="638" t="s">
        <v>4</v>
      </c>
      <c r="B3" s="635"/>
      <c r="C3" s="585"/>
      <c r="D3" s="585"/>
      <c r="E3" s="630">
        <v>42004</v>
      </c>
      <c r="F3" s="639"/>
      <c r="G3" s="639"/>
      <c r="H3" s="443"/>
      <c r="I3" s="443"/>
      <c r="J3" s="443"/>
      <c r="K3" s="443"/>
      <c r="L3" s="443"/>
      <c r="M3" s="640" t="s">
        <v>3</v>
      </c>
      <c r="N3" s="640"/>
      <c r="O3" s="576"/>
      <c r="P3" s="641">
        <f>'[1]справка №1-БАЛАНС'!H4</f>
        <v>462</v>
      </c>
      <c r="Q3" s="641"/>
      <c r="R3" s="354"/>
    </row>
    <row r="4" spans="1:18" ht="12.75">
      <c r="A4" s="436" t="s">
        <v>521</v>
      </c>
      <c r="B4" s="442"/>
      <c r="C4" s="442"/>
      <c r="D4" s="443"/>
      <c r="E4" s="636"/>
      <c r="F4" s="613"/>
      <c r="G4" s="61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14" t="s">
        <v>461</v>
      </c>
      <c r="B5" s="615"/>
      <c r="C5" s="618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1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1" t="s">
        <v>527</v>
      </c>
      <c r="R5" s="631" t="s">
        <v>528</v>
      </c>
    </row>
    <row r="6" spans="1:18" s="44" customFormat="1" ht="48">
      <c r="A6" s="616"/>
      <c r="B6" s="617"/>
      <c r="C6" s="637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2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2"/>
      <c r="R6" s="632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607" t="s">
        <v>542</v>
      </c>
      <c r="C9" s="459" t="s">
        <v>543</v>
      </c>
      <c r="D9" s="243">
        <v>29544</v>
      </c>
      <c r="E9" s="243">
        <v>142</v>
      </c>
      <c r="F9" s="243">
        <v>1489</v>
      </c>
      <c r="G9" s="113">
        <f aca="true" t="shared" si="0" ref="G9:G25">D9+E9-F9</f>
        <v>28197</v>
      </c>
      <c r="H9" s="103"/>
      <c r="I9" s="103"/>
      <c r="J9" s="113">
        <f aca="true" t="shared" si="1" ref="J9:J25">G9+H9-I9</f>
        <v>28197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28197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607" t="s">
        <v>545</v>
      </c>
      <c r="C10" s="459" t="s">
        <v>546</v>
      </c>
      <c r="D10" s="243">
        <v>260762</v>
      </c>
      <c r="E10" s="243">
        <v>11596</v>
      </c>
      <c r="F10" s="243">
        <v>444</v>
      </c>
      <c r="G10" s="113">
        <f t="shared" si="0"/>
        <v>271914</v>
      </c>
      <c r="H10" s="103">
        <v>15690</v>
      </c>
      <c r="I10" s="103">
        <v>16818</v>
      </c>
      <c r="J10" s="113">
        <f t="shared" si="1"/>
        <v>270786</v>
      </c>
      <c r="K10" s="103">
        <v>8719</v>
      </c>
      <c r="L10" s="103">
        <v>6156</v>
      </c>
      <c r="M10" s="103">
        <v>11</v>
      </c>
      <c r="N10" s="113">
        <f t="shared" si="2"/>
        <v>14864</v>
      </c>
      <c r="O10" s="103"/>
      <c r="P10" s="103">
        <v>14400</v>
      </c>
      <c r="Q10" s="113">
        <f t="shared" si="3"/>
        <v>464</v>
      </c>
      <c r="R10" s="113">
        <f t="shared" si="4"/>
        <v>270322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607" t="s">
        <v>548</v>
      </c>
      <c r="C11" s="459" t="s">
        <v>549</v>
      </c>
      <c r="D11" s="243">
        <v>28017</v>
      </c>
      <c r="E11" s="243">
        <v>3871</v>
      </c>
      <c r="F11" s="243">
        <v>521</v>
      </c>
      <c r="G11" s="113">
        <f t="shared" si="0"/>
        <v>31367</v>
      </c>
      <c r="H11" s="103"/>
      <c r="I11" s="103"/>
      <c r="J11" s="113">
        <f t="shared" si="1"/>
        <v>31367</v>
      </c>
      <c r="K11" s="103">
        <v>25491</v>
      </c>
      <c r="L11" s="103">
        <v>918</v>
      </c>
      <c r="M11" s="103">
        <v>512</v>
      </c>
      <c r="N11" s="113">
        <f t="shared" si="2"/>
        <v>25897</v>
      </c>
      <c r="O11" s="103"/>
      <c r="P11" s="103"/>
      <c r="Q11" s="113">
        <f t="shared" si="3"/>
        <v>25897</v>
      </c>
      <c r="R11" s="113">
        <f t="shared" si="4"/>
        <v>5470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607" t="s">
        <v>551</v>
      </c>
      <c r="C12" s="459" t="s">
        <v>552</v>
      </c>
      <c r="D12" s="243">
        <v>49023</v>
      </c>
      <c r="E12" s="243">
        <v>12346</v>
      </c>
      <c r="F12" s="243">
        <v>268</v>
      </c>
      <c r="G12" s="608">
        <f>D12+E12-F12</f>
        <v>61101</v>
      </c>
      <c r="H12" s="103"/>
      <c r="I12" s="103"/>
      <c r="J12" s="113">
        <f t="shared" si="1"/>
        <v>61101</v>
      </c>
      <c r="K12" s="103">
        <v>27291</v>
      </c>
      <c r="L12" s="103">
        <v>2079</v>
      </c>
      <c r="M12" s="103">
        <v>164</v>
      </c>
      <c r="N12" s="113">
        <f t="shared" si="2"/>
        <v>29206</v>
      </c>
      <c r="O12" s="103"/>
      <c r="P12" s="103"/>
      <c r="Q12" s="113">
        <f t="shared" si="3"/>
        <v>29206</v>
      </c>
      <c r="R12" s="113">
        <f t="shared" si="4"/>
        <v>31895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607" t="s">
        <v>554</v>
      </c>
      <c r="C13" s="459" t="s">
        <v>555</v>
      </c>
      <c r="D13" s="243">
        <v>3497</v>
      </c>
      <c r="E13" s="243">
        <v>169</v>
      </c>
      <c r="F13" s="243">
        <v>283</v>
      </c>
      <c r="G13" s="113">
        <f t="shared" si="0"/>
        <v>3383</v>
      </c>
      <c r="H13" s="103"/>
      <c r="I13" s="103"/>
      <c r="J13" s="113">
        <f t="shared" si="1"/>
        <v>3383</v>
      </c>
      <c r="K13" s="103">
        <v>2576</v>
      </c>
      <c r="L13" s="103">
        <v>239</v>
      </c>
      <c r="M13" s="103">
        <v>282</v>
      </c>
      <c r="N13" s="113">
        <f t="shared" si="2"/>
        <v>2533</v>
      </c>
      <c r="O13" s="103"/>
      <c r="P13" s="103"/>
      <c r="Q13" s="113">
        <f t="shared" si="3"/>
        <v>2533</v>
      </c>
      <c r="R13" s="113">
        <f t="shared" si="4"/>
        <v>850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607" t="s">
        <v>557</v>
      </c>
      <c r="C14" s="459" t="s">
        <v>558</v>
      </c>
      <c r="D14" s="243">
        <v>28089</v>
      </c>
      <c r="E14" s="243">
        <v>1785</v>
      </c>
      <c r="F14" s="243">
        <v>512</v>
      </c>
      <c r="G14" s="113">
        <f t="shared" si="0"/>
        <v>29362</v>
      </c>
      <c r="H14" s="103"/>
      <c r="I14" s="103"/>
      <c r="J14" s="113">
        <f t="shared" si="1"/>
        <v>29362</v>
      </c>
      <c r="K14" s="103">
        <v>26328</v>
      </c>
      <c r="L14" s="103">
        <v>646</v>
      </c>
      <c r="M14" s="103">
        <v>499</v>
      </c>
      <c r="N14" s="113">
        <f t="shared" si="2"/>
        <v>26475</v>
      </c>
      <c r="O14" s="103"/>
      <c r="P14" s="103"/>
      <c r="Q14" s="113">
        <f t="shared" si="3"/>
        <v>26475</v>
      </c>
      <c r="R14" s="113">
        <f t="shared" si="4"/>
        <v>2887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609" t="s">
        <v>855</v>
      </c>
      <c r="C15" s="563" t="s">
        <v>856</v>
      </c>
      <c r="D15" s="564">
        <v>4282</v>
      </c>
      <c r="E15" s="564">
        <v>29346</v>
      </c>
      <c r="F15" s="564">
        <v>27201</v>
      </c>
      <c r="G15" s="113">
        <f t="shared" si="0"/>
        <v>6427</v>
      </c>
      <c r="H15" s="565"/>
      <c r="I15" s="565"/>
      <c r="J15" s="113">
        <f t="shared" si="1"/>
        <v>6427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6427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610" t="s">
        <v>560</v>
      </c>
      <c r="C16" s="459" t="s">
        <v>561</v>
      </c>
      <c r="D16" s="243"/>
      <c r="E16" s="243"/>
      <c r="F16" s="243"/>
      <c r="G16" s="113">
        <f t="shared" si="0"/>
        <v>0</v>
      </c>
      <c r="H16" s="103"/>
      <c r="I16" s="103"/>
      <c r="J16" s="113">
        <f t="shared" si="1"/>
        <v>0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611" t="s">
        <v>562</v>
      </c>
      <c r="C17" s="461" t="s">
        <v>563</v>
      </c>
      <c r="D17" s="248">
        <f>SUM(D9:D16)</f>
        <v>403214</v>
      </c>
      <c r="E17" s="248">
        <f>SUM(E9:E16)</f>
        <v>59255</v>
      </c>
      <c r="F17" s="248">
        <f>SUM(F9:F16)</f>
        <v>30718</v>
      </c>
      <c r="G17" s="113">
        <f t="shared" si="0"/>
        <v>431751</v>
      </c>
      <c r="H17" s="114">
        <f>SUM(H9:H16)</f>
        <v>15690</v>
      </c>
      <c r="I17" s="114">
        <f>SUM(I9:I16)</f>
        <v>16818</v>
      </c>
      <c r="J17" s="113">
        <f t="shared" si="1"/>
        <v>430623</v>
      </c>
      <c r="K17" s="114">
        <f>SUM(K9:K16)</f>
        <v>90405</v>
      </c>
      <c r="L17" s="114">
        <f>SUM(L9:L16)</f>
        <v>10038</v>
      </c>
      <c r="M17" s="114">
        <f>SUM(M9:M16)</f>
        <v>1468</v>
      </c>
      <c r="N17" s="113">
        <f t="shared" si="2"/>
        <v>98975</v>
      </c>
      <c r="O17" s="114">
        <f>SUM(O9:O16)</f>
        <v>0</v>
      </c>
      <c r="P17" s="114">
        <f>SUM(P9:P16)</f>
        <v>14400</v>
      </c>
      <c r="Q17" s="113">
        <f t="shared" si="3"/>
        <v>84575</v>
      </c>
      <c r="R17" s="113">
        <f t="shared" si="4"/>
        <v>346048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612" t="s">
        <v>565</v>
      </c>
      <c r="C18" s="461" t="s">
        <v>566</v>
      </c>
      <c r="D18" s="241">
        <v>32672</v>
      </c>
      <c r="E18" s="241">
        <v>1524</v>
      </c>
      <c r="F18" s="241">
        <v>2783</v>
      </c>
      <c r="G18" s="113">
        <f t="shared" si="0"/>
        <v>31413</v>
      </c>
      <c r="H18" s="101">
        <v>5372</v>
      </c>
      <c r="I18" s="101">
        <v>2737</v>
      </c>
      <c r="J18" s="113">
        <f t="shared" si="1"/>
        <v>34048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34048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>
        <v>18</v>
      </c>
      <c r="F21" s="243"/>
      <c r="G21" s="113">
        <f t="shared" si="0"/>
        <v>123</v>
      </c>
      <c r="H21" s="103"/>
      <c r="I21" s="103"/>
      <c r="J21" s="113">
        <f t="shared" si="1"/>
        <v>123</v>
      </c>
      <c r="K21" s="103">
        <v>105</v>
      </c>
      <c r="L21" s="103">
        <v>1</v>
      </c>
      <c r="M21" s="103"/>
      <c r="N21" s="113">
        <f t="shared" si="2"/>
        <v>106</v>
      </c>
      <c r="O21" s="103"/>
      <c r="P21" s="103"/>
      <c r="Q21" s="113">
        <f t="shared" si="3"/>
        <v>106</v>
      </c>
      <c r="R21" s="113">
        <f t="shared" si="4"/>
        <v>17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2031</v>
      </c>
      <c r="E22" s="243">
        <v>40</v>
      </c>
      <c r="F22" s="243">
        <v>19</v>
      </c>
      <c r="G22" s="113">
        <f t="shared" si="0"/>
        <v>2052</v>
      </c>
      <c r="H22" s="103"/>
      <c r="I22" s="103"/>
      <c r="J22" s="113">
        <f t="shared" si="1"/>
        <v>2052</v>
      </c>
      <c r="K22" s="103">
        <v>1516</v>
      </c>
      <c r="L22" s="103">
        <v>126</v>
      </c>
      <c r="M22" s="103">
        <v>19</v>
      </c>
      <c r="N22" s="113">
        <f t="shared" si="2"/>
        <v>1623</v>
      </c>
      <c r="O22" s="103"/>
      <c r="P22" s="103"/>
      <c r="Q22" s="113">
        <f t="shared" si="3"/>
        <v>1623</v>
      </c>
      <c r="R22" s="113">
        <f t="shared" si="4"/>
        <v>429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2502</v>
      </c>
      <c r="E24" s="243">
        <v>32</v>
      </c>
      <c r="F24" s="243">
        <v>963</v>
      </c>
      <c r="G24" s="113">
        <f t="shared" si="0"/>
        <v>1571</v>
      </c>
      <c r="H24" s="103"/>
      <c r="I24" s="103"/>
      <c r="J24" s="113">
        <f t="shared" si="1"/>
        <v>1571</v>
      </c>
      <c r="K24" s="103">
        <v>1101</v>
      </c>
      <c r="L24" s="103">
        <v>110</v>
      </c>
      <c r="M24" s="103">
        <v>414</v>
      </c>
      <c r="N24" s="113">
        <f t="shared" si="2"/>
        <v>797</v>
      </c>
      <c r="O24" s="103"/>
      <c r="P24" s="103"/>
      <c r="Q24" s="113">
        <f t="shared" si="3"/>
        <v>797</v>
      </c>
      <c r="R24" s="113">
        <f t="shared" si="4"/>
        <v>774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4638</v>
      </c>
      <c r="E25" s="244">
        <f>SUM(E21:E24)</f>
        <v>90</v>
      </c>
      <c r="F25" s="244">
        <f>SUM(F21:F24)</f>
        <v>982</v>
      </c>
      <c r="G25" s="105">
        <f t="shared" si="0"/>
        <v>3746</v>
      </c>
      <c r="H25" s="104">
        <f>SUM(H21:H24)</f>
        <v>0</v>
      </c>
      <c r="I25" s="104">
        <f>SUM(I21:I24)</f>
        <v>0</v>
      </c>
      <c r="J25" s="105">
        <f t="shared" si="1"/>
        <v>3746</v>
      </c>
      <c r="K25" s="104">
        <f>SUM(K21:K24)</f>
        <v>2722</v>
      </c>
      <c r="L25" s="104">
        <f>SUM(L21:L24)</f>
        <v>237</v>
      </c>
      <c r="M25" s="104">
        <f>SUM(M21:M24)</f>
        <v>433</v>
      </c>
      <c r="N25" s="105">
        <f t="shared" si="2"/>
        <v>2526</v>
      </c>
      <c r="O25" s="104">
        <f>SUM(O21:O24)</f>
        <v>0</v>
      </c>
      <c r="P25" s="104">
        <f>SUM(P21:P24)</f>
        <v>0</v>
      </c>
      <c r="Q25" s="105">
        <f t="shared" si="3"/>
        <v>2526</v>
      </c>
      <c r="R25" s="105">
        <f t="shared" si="4"/>
        <v>1220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101865</v>
      </c>
      <c r="E27" s="246">
        <f>SUM(E28:E31)</f>
        <v>9525</v>
      </c>
      <c r="F27" s="246">
        <f>SUM(F28:F31)</f>
        <v>1774</v>
      </c>
      <c r="G27" s="110">
        <f aca="true" t="shared" si="5" ref="G27:G39">D27+E27-F27</f>
        <v>109616</v>
      </c>
      <c r="H27" s="109">
        <f>SUM(H28:H31)</f>
        <v>0</v>
      </c>
      <c r="I27" s="109">
        <f>SUM(I28:I31)</f>
        <v>1634</v>
      </c>
      <c r="J27" s="110">
        <f aca="true" t="shared" si="6" ref="J27:J39">G27+H27-I27</f>
        <v>107982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107982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99749</v>
      </c>
      <c r="E28" s="243">
        <v>9525</v>
      </c>
      <c r="F28" s="243">
        <v>1774</v>
      </c>
      <c r="G28" s="113">
        <f t="shared" si="5"/>
        <v>107500</v>
      </c>
      <c r="H28" s="103"/>
      <c r="I28" s="103">
        <v>1634</v>
      </c>
      <c r="J28" s="113">
        <f t="shared" si="6"/>
        <v>105866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105866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101865</v>
      </c>
      <c r="E38" s="248">
        <f>E27+E32+E37</f>
        <v>9525</v>
      </c>
      <c r="F38" s="248">
        <f>F27+F32+F37</f>
        <v>1774</v>
      </c>
      <c r="G38" s="113">
        <f t="shared" si="5"/>
        <v>109616</v>
      </c>
      <c r="H38" s="114">
        <f>H27+H32+H37</f>
        <v>0</v>
      </c>
      <c r="I38" s="114">
        <f>I27+I32+I37</f>
        <v>1634</v>
      </c>
      <c r="J38" s="113">
        <f t="shared" si="6"/>
        <v>107982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107982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542389</v>
      </c>
      <c r="E40" s="547">
        <f t="shared" si="10"/>
        <v>70394</v>
      </c>
      <c r="F40" s="547">
        <f t="shared" si="10"/>
        <v>36257</v>
      </c>
      <c r="G40" s="547">
        <f t="shared" si="10"/>
        <v>576526</v>
      </c>
      <c r="H40" s="547">
        <f t="shared" si="10"/>
        <v>21062</v>
      </c>
      <c r="I40" s="547">
        <f t="shared" si="10"/>
        <v>21189</v>
      </c>
      <c r="J40" s="547">
        <f t="shared" si="10"/>
        <v>576399</v>
      </c>
      <c r="K40" s="547">
        <f t="shared" si="10"/>
        <v>93127</v>
      </c>
      <c r="L40" s="547">
        <f t="shared" si="10"/>
        <v>10275</v>
      </c>
      <c r="M40" s="547">
        <f t="shared" si="10"/>
        <v>1901</v>
      </c>
      <c r="N40" s="547">
        <f t="shared" si="10"/>
        <v>101501</v>
      </c>
      <c r="O40" s="547">
        <f t="shared" si="10"/>
        <v>0</v>
      </c>
      <c r="P40" s="547">
        <f t="shared" si="10"/>
        <v>14400</v>
      </c>
      <c r="Q40" s="547">
        <f t="shared" si="10"/>
        <v>87101</v>
      </c>
      <c r="R40" s="547">
        <f t="shared" si="10"/>
        <v>489298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888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3"/>
      <c r="L44" s="633"/>
      <c r="M44" s="633"/>
      <c r="N44" s="633"/>
      <c r="O44" s="634" t="s">
        <v>779</v>
      </c>
      <c r="P44" s="635"/>
      <c r="Q44" s="635"/>
      <c r="R44" s="635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883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D86" sqref="D8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8" t="s">
        <v>607</v>
      </c>
      <c r="B1" s="648"/>
      <c r="C1" s="648"/>
      <c r="D1" s="648"/>
      <c r="E1" s="64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9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9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0" t="str">
        <f>"Отчетен период:"&amp;"           "&amp;'справка №1-БАЛАНС'!E5</f>
        <v>Отчетен период:           42004</v>
      </c>
      <c r="B4" s="650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1394</v>
      </c>
      <c r="D16" s="165">
        <f>+D17+D18</f>
        <v>0</v>
      </c>
      <c r="E16" s="166">
        <f t="shared" si="0"/>
        <v>1394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1394</v>
      </c>
      <c r="D18" s="153"/>
      <c r="E18" s="166">
        <f t="shared" si="0"/>
        <v>1394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1394</v>
      </c>
      <c r="D19" s="149">
        <f>D11+D15+D16</f>
        <v>0</v>
      </c>
      <c r="E19" s="164">
        <f>E11+E15+E16</f>
        <v>1394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4294</v>
      </c>
      <c r="D24" s="165">
        <f>SUM(D25:D27)</f>
        <v>4294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2344</v>
      </c>
      <c r="D25" s="153">
        <v>2344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1817</v>
      </c>
      <c r="D26" s="153">
        <v>1817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133</v>
      </c>
      <c r="D27" s="153">
        <v>133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996</v>
      </c>
      <c r="D28" s="153">
        <v>996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282</v>
      </c>
      <c r="D29" s="153">
        <v>282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24</v>
      </c>
      <c r="D31" s="153">
        <v>24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308</v>
      </c>
      <c r="D33" s="150">
        <f>SUM(D34:D37)</f>
        <v>308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11</v>
      </c>
      <c r="D34" s="153">
        <v>11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297</v>
      </c>
      <c r="D35" s="153">
        <v>297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138</v>
      </c>
      <c r="D38" s="150">
        <f>SUM(D39:D42)</f>
        <v>138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138</v>
      </c>
      <c r="D42" s="153">
        <v>138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6042</v>
      </c>
      <c r="D43" s="149">
        <f>D24+D28+D29+D31+D30+D32+D33+D38</f>
        <v>6042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7436</v>
      </c>
      <c r="D44" s="148">
        <f>D43+D21+D19+D9</f>
        <v>6042</v>
      </c>
      <c r="E44" s="164">
        <f>E43+E21+E19+E9</f>
        <v>1394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3948</v>
      </c>
      <c r="D52" s="148">
        <f>SUM(D53:D55)</f>
        <v>0</v>
      </c>
      <c r="E52" s="165">
        <f>C52-D52</f>
        <v>3948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3948</v>
      </c>
      <c r="D53" s="153"/>
      <c r="E53" s="165">
        <f>C53-D53</f>
        <v>3948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60298</v>
      </c>
      <c r="D56" s="148">
        <f>D57+D59</f>
        <v>0</v>
      </c>
      <c r="E56" s="165">
        <f t="shared" si="1"/>
        <v>60298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60298</v>
      </c>
      <c r="D57" s="153"/>
      <c r="E57" s="165">
        <f t="shared" si="1"/>
        <v>60298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1307</v>
      </c>
      <c r="D64" s="153"/>
      <c r="E64" s="165">
        <f t="shared" si="1"/>
        <v>1307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65553</v>
      </c>
      <c r="D66" s="148">
        <f>D52+D56+D61+D62+D63+D64</f>
        <v>0</v>
      </c>
      <c r="E66" s="165">
        <f t="shared" si="1"/>
        <v>65553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16810</v>
      </c>
      <c r="D68" s="153"/>
      <c r="E68" s="165">
        <f t="shared" si="1"/>
        <v>16810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2694</v>
      </c>
      <c r="D71" s="150">
        <f>SUM(D72:D74)</f>
        <v>2694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607</v>
      </c>
      <c r="D72" s="153">
        <v>607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1463</v>
      </c>
      <c r="D73" s="153">
        <v>1463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624</v>
      </c>
      <c r="D74" s="153">
        <v>624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15125</v>
      </c>
      <c r="D75" s="148">
        <f>D76+D78</f>
        <v>15125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15125</v>
      </c>
      <c r="D76" s="153">
        <v>15125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1322</v>
      </c>
      <c r="D80" s="148">
        <f>SUM(D81:D84)</f>
        <v>1322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1322</v>
      </c>
      <c r="D84" s="153">
        <v>1322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7486</v>
      </c>
      <c r="D85" s="149">
        <f>SUM(D86:D90)+D94</f>
        <v>7486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3255</v>
      </c>
      <c r="D87" s="153">
        <v>3255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3632</v>
      </c>
      <c r="D88" s="153">
        <v>3632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418</v>
      </c>
      <c r="D89" s="153">
        <v>418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87</v>
      </c>
      <c r="D90" s="148">
        <f>SUM(D91:D93)</f>
        <v>87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87</v>
      </c>
      <c r="D93" s="153">
        <v>87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94</v>
      </c>
      <c r="D94" s="153">
        <v>94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446</v>
      </c>
      <c r="D95" s="153">
        <v>446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27073</v>
      </c>
      <c r="D96" s="149">
        <f>D85+D80+D75+D71+D95</f>
        <v>27073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109436</v>
      </c>
      <c r="D97" s="149">
        <f>D96+D68+D66</f>
        <v>27073</v>
      </c>
      <c r="E97" s="149">
        <f>E96+E68+E66</f>
        <v>82363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7" t="s">
        <v>778</v>
      </c>
      <c r="B107" s="647"/>
      <c r="C107" s="647"/>
      <c r="D107" s="647"/>
      <c r="E107" s="647"/>
      <c r="F107" s="64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889</v>
      </c>
      <c r="B109" s="646"/>
      <c r="C109" s="646" t="s">
        <v>379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883</v>
      </c>
      <c r="E110" s="477"/>
      <c r="F110" s="479"/>
    </row>
    <row r="111" spans="1:6" ht="12">
      <c r="A111" s="477"/>
      <c r="B111" s="478"/>
      <c r="C111" s="645" t="s">
        <v>779</v>
      </c>
      <c r="D111" s="645"/>
      <c r="E111" s="645"/>
      <c r="F111" s="645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7" t="str">
        <f>'справка №1-БАЛАНС'!E3</f>
        <v>" АЛБЕНА"  АД</v>
      </c>
      <c r="D4" s="639"/>
      <c r="E4" s="639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7">
        <f>'справка №1-БАЛАНС'!E5</f>
        <v>42004</v>
      </c>
      <c r="D5" s="653"/>
      <c r="E5" s="653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44887221</v>
      </c>
      <c r="D12" s="141"/>
      <c r="E12" s="141"/>
      <c r="F12" s="141">
        <v>109756</v>
      </c>
      <c r="G12" s="141"/>
      <c r="H12" s="141"/>
      <c r="I12" s="541">
        <f>F12+G12-H12</f>
        <v>109756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44887221</v>
      </c>
      <c r="D17" s="127">
        <f t="shared" si="1"/>
        <v>0</v>
      </c>
      <c r="E17" s="127">
        <f t="shared" si="1"/>
        <v>0</v>
      </c>
      <c r="F17" s="127">
        <f t="shared" si="1"/>
        <v>109756</v>
      </c>
      <c r="G17" s="127">
        <f t="shared" si="1"/>
        <v>0</v>
      </c>
      <c r="H17" s="127">
        <f t="shared" si="1"/>
        <v>0</v>
      </c>
      <c r="I17" s="541">
        <f t="shared" si="0"/>
        <v>109756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52"/>
      <c r="C30" s="652"/>
      <c r="D30" s="567" t="s">
        <v>379</v>
      </c>
      <c r="E30" s="651"/>
      <c r="F30" s="651"/>
      <c r="G30" s="651"/>
      <c r="H30" s="519" t="s">
        <v>779</v>
      </c>
      <c r="I30" s="651"/>
      <c r="J30" s="651"/>
    </row>
    <row r="31" spans="1:9" s="115" customFormat="1" ht="12">
      <c r="A31" s="437"/>
      <c r="B31" s="520"/>
      <c r="C31" s="437"/>
      <c r="D31" s="510"/>
      <c r="E31" s="510" t="s">
        <v>883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3">
      <selection activeCell="C41" sqref="C41:C4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7" t="str">
        <f>'справка №1-БАЛАНС'!E3</f>
        <v>" АЛБЕНА"  АД</v>
      </c>
      <c r="C5" s="64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7">
        <f>'справка №1-БАЛАНС'!E5</f>
        <v>42004</v>
      </c>
      <c r="C6" s="653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6"/>
      <c r="C7" s="655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/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23033</v>
      </c>
      <c r="D14" s="598">
        <v>90.21</v>
      </c>
      <c r="E14" s="549"/>
      <c r="F14" s="551">
        <f>C14-E14</f>
        <v>23033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v>4114</v>
      </c>
    </row>
    <row r="16" spans="1:6" ht="12.75">
      <c r="A16" s="66" t="s">
        <v>880</v>
      </c>
      <c r="B16" s="67"/>
      <c r="C16" s="549">
        <v>1100</v>
      </c>
      <c r="D16" s="598">
        <v>100</v>
      </c>
      <c r="E16" s="549"/>
      <c r="F16" s="551">
        <v>1100</v>
      </c>
    </row>
    <row r="17" spans="1:6" ht="25.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v>5</v>
      </c>
    </row>
    <row r="18" spans="1:6" ht="12.75">
      <c r="A18" s="66" t="s">
        <v>877</v>
      </c>
      <c r="B18" s="67"/>
      <c r="C18" s="549">
        <v>6196</v>
      </c>
      <c r="D18" s="598">
        <v>75</v>
      </c>
      <c r="E18" s="549"/>
      <c r="F18" s="551">
        <v>6196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v>4920</v>
      </c>
    </row>
    <row r="20" spans="1:6" ht="12.75">
      <c r="A20" s="66" t="s">
        <v>879</v>
      </c>
      <c r="B20" s="70"/>
      <c r="C20" s="549">
        <v>25627</v>
      </c>
      <c r="D20" s="598">
        <v>99.99</v>
      </c>
      <c r="E20" s="549">
        <v>25627</v>
      </c>
      <c r="F20" s="551">
        <f>C20-E20</f>
        <v>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C21-E21</f>
        <v>0</v>
      </c>
    </row>
    <row r="22" spans="1:6" ht="12.75">
      <c r="A22" s="66" t="s">
        <v>882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105865.17</v>
      </c>
      <c r="D23" s="536"/>
      <c r="E23" s="536">
        <f>SUM(E11:E22)</f>
        <v>58079</v>
      </c>
      <c r="F23" s="550">
        <f>SUM(F11:F22)</f>
        <v>47786.17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0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0"/>
        <v>0</v>
      </c>
    </row>
    <row r="28" spans="1:6" ht="12.75">
      <c r="A28" s="66"/>
      <c r="B28" s="67"/>
      <c r="C28" s="549"/>
      <c r="D28" s="549"/>
      <c r="E28" s="549"/>
      <c r="F28" s="551">
        <f t="shared" si="0"/>
        <v>0</v>
      </c>
    </row>
    <row r="29" spans="1:6" ht="12.75">
      <c r="A29" s="66"/>
      <c r="B29" s="67"/>
      <c r="C29" s="549"/>
      <c r="D29" s="549"/>
      <c r="E29" s="549"/>
      <c r="F29" s="551">
        <f t="shared" si="0"/>
        <v>0</v>
      </c>
    </row>
    <row r="30" spans="1:6" ht="12.75">
      <c r="A30" s="66"/>
      <c r="B30" s="67"/>
      <c r="C30" s="549"/>
      <c r="D30" s="549"/>
      <c r="E30" s="549"/>
      <c r="F30" s="551">
        <f t="shared" si="0"/>
        <v>0</v>
      </c>
    </row>
    <row r="31" spans="1:6" ht="12.75">
      <c r="A31" s="66"/>
      <c r="B31" s="67"/>
      <c r="C31" s="549"/>
      <c r="D31" s="549"/>
      <c r="E31" s="549"/>
      <c r="F31" s="551">
        <f t="shared" si="0"/>
        <v>0</v>
      </c>
    </row>
    <row r="32" spans="1:6" ht="12.75">
      <c r="A32" s="66"/>
      <c r="B32" s="67"/>
      <c r="C32" s="549"/>
      <c r="D32" s="549"/>
      <c r="E32" s="549"/>
      <c r="F32" s="551">
        <f t="shared" si="0"/>
        <v>0</v>
      </c>
    </row>
    <row r="33" spans="1:6" ht="12.75">
      <c r="A33" s="66"/>
      <c r="B33" s="67"/>
      <c r="C33" s="549"/>
      <c r="D33" s="549"/>
      <c r="E33" s="549"/>
      <c r="F33" s="551">
        <f t="shared" si="0"/>
        <v>0</v>
      </c>
    </row>
    <row r="34" spans="1:6" ht="12.75">
      <c r="A34" s="66"/>
      <c r="B34" s="67"/>
      <c r="C34" s="549"/>
      <c r="D34" s="549"/>
      <c r="E34" s="549"/>
      <c r="F34" s="551">
        <f t="shared" si="0"/>
        <v>0</v>
      </c>
    </row>
    <row r="35" spans="1:6" ht="12.75">
      <c r="A35" s="66"/>
      <c r="B35" s="67"/>
      <c r="C35" s="549"/>
      <c r="D35" s="549"/>
      <c r="E35" s="549"/>
      <c r="F35" s="551">
        <f t="shared" si="0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0"/>
        <v>0</v>
      </c>
    </row>
    <row r="37" spans="1:6" ht="12.75">
      <c r="A37" s="66"/>
      <c r="B37" s="67"/>
      <c r="C37" s="549"/>
      <c r="D37" s="549"/>
      <c r="E37" s="549"/>
      <c r="F37" s="551">
        <f t="shared" si="0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1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1"/>
        <v>24</v>
      </c>
    </row>
    <row r="43" spans="1:6" ht="12.75">
      <c r="A43" s="66" t="s">
        <v>885</v>
      </c>
      <c r="B43" s="70"/>
      <c r="C43" s="604">
        <v>1017</v>
      </c>
      <c r="D43" s="598">
        <v>7.39</v>
      </c>
      <c r="E43" s="604">
        <v>1017</v>
      </c>
      <c r="F43" s="551">
        <f t="shared" si="1"/>
        <v>0</v>
      </c>
    </row>
    <row r="44" spans="1:6" ht="12.75">
      <c r="A44" s="66"/>
      <c r="B44" s="70"/>
      <c r="C44" s="549"/>
      <c r="D44" s="602"/>
      <c r="E44" s="549"/>
      <c r="F44" s="551">
        <f t="shared" si="1"/>
        <v>0</v>
      </c>
    </row>
    <row r="45" spans="1:6" ht="12.75">
      <c r="A45" s="66"/>
      <c r="B45" s="70"/>
      <c r="C45" s="549"/>
      <c r="D45" s="602"/>
      <c r="E45" s="549"/>
      <c r="F45" s="551">
        <f t="shared" si="1"/>
        <v>0</v>
      </c>
    </row>
    <row r="46" spans="1:6" ht="12.75">
      <c r="A46" s="66"/>
      <c r="B46" s="67"/>
      <c r="C46" s="549"/>
      <c r="D46" s="549"/>
      <c r="E46" s="549"/>
      <c r="F46" s="551">
        <f t="shared" si="1"/>
        <v>0</v>
      </c>
    </row>
    <row r="47" spans="1:6" ht="12.75">
      <c r="A47" s="66"/>
      <c r="B47" s="67"/>
      <c r="C47" s="549"/>
      <c r="D47" s="549"/>
      <c r="E47" s="549"/>
      <c r="F47" s="551">
        <f t="shared" si="1"/>
        <v>0</v>
      </c>
    </row>
    <row r="48" spans="1:6" ht="12.75">
      <c r="A48" s="66"/>
      <c r="B48" s="67"/>
      <c r="C48" s="549"/>
      <c r="D48" s="549"/>
      <c r="E48" s="549"/>
      <c r="F48" s="551">
        <f t="shared" si="1"/>
        <v>0</v>
      </c>
    </row>
    <row r="49" spans="1:6" ht="12.75">
      <c r="A49" s="66"/>
      <c r="B49" s="67"/>
      <c r="C49" s="549"/>
      <c r="D49" s="549"/>
      <c r="E49" s="549"/>
      <c r="F49" s="551">
        <f t="shared" si="1"/>
        <v>0</v>
      </c>
    </row>
    <row r="50" spans="1:6" ht="12.75">
      <c r="A50" s="66"/>
      <c r="B50" s="67"/>
      <c r="C50" s="549"/>
      <c r="D50" s="549"/>
      <c r="E50" s="549"/>
      <c r="F50" s="551">
        <f t="shared" si="1"/>
        <v>0</v>
      </c>
    </row>
    <row r="51" spans="1:6" ht="12.75">
      <c r="A51" s="66"/>
      <c r="B51" s="67"/>
      <c r="C51" s="549"/>
      <c r="D51" s="549"/>
      <c r="E51" s="549"/>
      <c r="F51" s="551">
        <f t="shared" si="1"/>
        <v>0</v>
      </c>
    </row>
    <row r="52" spans="1:6" ht="12.75">
      <c r="A52" s="66"/>
      <c r="B52" s="67"/>
      <c r="C52" s="549"/>
      <c r="D52" s="549"/>
      <c r="E52" s="549"/>
      <c r="F52" s="551">
        <f t="shared" si="1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1"/>
        <v>0</v>
      </c>
    </row>
    <row r="54" spans="1:6" ht="12.75">
      <c r="A54" s="66"/>
      <c r="B54" s="67"/>
      <c r="C54" s="549"/>
      <c r="D54" s="549"/>
      <c r="E54" s="549"/>
      <c r="F54" s="551">
        <f t="shared" si="1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886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887</v>
      </c>
      <c r="B58" s="70"/>
      <c r="C58" s="549">
        <v>1</v>
      </c>
      <c r="D58" s="549"/>
      <c r="E58" s="549"/>
      <c r="F58" s="551">
        <f aca="true" t="shared" si="2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2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2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2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2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2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2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2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2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2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2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2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2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107981.17</v>
      </c>
      <c r="D72" s="536"/>
      <c r="E72" s="536">
        <f>E71+E55+E38+E23</f>
        <v>59096</v>
      </c>
      <c r="F72" s="550">
        <f>F71+F55+F38+F23</f>
        <v>48885.17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864</v>
      </c>
      <c r="B75" s="67"/>
      <c r="C75" s="549">
        <v>1774</v>
      </c>
      <c r="D75" s="598">
        <v>84.38</v>
      </c>
      <c r="E75" s="549"/>
      <c r="F75" s="551">
        <f>C75-E75</f>
        <v>1774</v>
      </c>
    </row>
    <row r="76" spans="1:6" ht="12.75">
      <c r="A76" s="66" t="s">
        <v>866</v>
      </c>
      <c r="B76" s="70"/>
      <c r="C76" s="549">
        <v>0</v>
      </c>
      <c r="D76" s="599">
        <v>100</v>
      </c>
      <c r="E76" s="549"/>
      <c r="F76" s="551">
        <f aca="true" t="shared" si="3" ref="F76:F89">C76-E76</f>
        <v>0</v>
      </c>
    </row>
    <row r="77" spans="1:6" ht="12.75">
      <c r="A77" s="66" t="s">
        <v>547</v>
      </c>
      <c r="B77" s="70"/>
      <c r="C77" s="549"/>
      <c r="D77" s="549"/>
      <c r="E77" s="549"/>
      <c r="F77" s="551">
        <f t="shared" si="3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3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3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3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3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3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3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3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3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3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3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3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3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1774</v>
      </c>
      <c r="D90" s="536"/>
      <c r="E90" s="536">
        <f>SUM(E75:E89)</f>
        <v>0</v>
      </c>
      <c r="F90" s="550">
        <f>SUM(F75:F89)</f>
        <v>1774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4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4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4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4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4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4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4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4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4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4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4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4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4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4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5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5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5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5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5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5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5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5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5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5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5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5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5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5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6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6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6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6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6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6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6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6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6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6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6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6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6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6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1774</v>
      </c>
      <c r="D142" s="536"/>
      <c r="E142" s="536">
        <f>E141+E124+E107+E90</f>
        <v>0</v>
      </c>
      <c r="F142" s="550">
        <f>F141+F124+F107+F90</f>
        <v>1774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889</v>
      </c>
      <c r="B144" s="560"/>
      <c r="C144" s="654" t="s">
        <v>845</v>
      </c>
      <c r="D144" s="654"/>
      <c r="E144" s="654"/>
      <c r="F144" s="654"/>
    </row>
    <row r="145" spans="1:6" ht="12.75">
      <c r="A145" s="75" t="s">
        <v>873</v>
      </c>
      <c r="B145" s="76"/>
      <c r="C145" s="75" t="s">
        <v>884</v>
      </c>
      <c r="D145" s="75"/>
      <c r="E145" s="75"/>
      <c r="F145" s="75"/>
    </row>
    <row r="146" spans="1:6" ht="12.75">
      <c r="A146" s="75"/>
      <c r="B146" s="76"/>
      <c r="C146" s="654" t="s">
        <v>852</v>
      </c>
      <c r="D146" s="654"/>
      <c r="E146" s="654"/>
      <c r="F146" s="654"/>
    </row>
    <row r="147" spans="3:5" ht="12.75">
      <c r="C147" s="75" t="s">
        <v>865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75:F89 C92:F106 C109:F123 D43 C44:E54 C40:E42 F40:F54 C25:F37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2015-03-25T06:52:17Z</cp:lastPrinted>
  <dcterms:created xsi:type="dcterms:W3CDTF">2000-06-29T12:02:40Z</dcterms:created>
  <dcterms:modified xsi:type="dcterms:W3CDTF">2015-03-25T06:52:22Z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