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<sst xmlns="http://schemas.openxmlformats.org/spreadsheetml/2006/main" count="1063" uniqueCount="874">
  <si>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</si>
  <si>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</si>
  <si>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</si>
  <si>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</si>
  <si>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</si>
  <si>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</si>
  <si>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</si>
  <si>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</si>
  <si>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</si>
  <si>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</si>
  <si>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</si>
  <si>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</si>
  <si>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</si>
  <si>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</si>
  <si>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</si>
  <si>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</si>
  <si>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</si>
  <si>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</si>
  <si>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</si>
  <si>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</si>
  <si>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</si>
  <si>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</si>
  <si>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</si>
  <si>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</si>
  <si>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</si>
  <si>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</si>
  <si>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</si>
  <si>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</si>
  <si>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</si>
  <si>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</si>
  <si>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</si>
  <si>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</si>
  <si>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</si>
  <si>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</si>
  <si>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</si>
  <si>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</si>
  <si>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</si>
  <si>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</si>
  <si>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</si>
  <si>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</si>
  <si>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</si>
  <si>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</si>
  <si>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</si>
  <si>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</si>
  <si>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</si>
  <si>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</si>
  <si>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</si>
  <si>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</si>
  <si>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</si>
  <si>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</si>
  <si>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</si>
  <si>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</si>
  <si>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</si>
  <si>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</si>
  <si>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</si>
  <si>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</si>
  <si>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</si>
  <si>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</si>
  <si>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</si>
  <si>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</si>
  <si>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</si>
  <si>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</si>
  <si>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</si>
  <si>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</si>
  <si>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</si>
  <si>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</si>
  <si>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</si>
  <si>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</si>
  <si>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</si>
  <si>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</si>
  <si>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</si>
  <si>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</si>
  <si>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</si>
  <si>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</si>
  <si>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</si>
  <si>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</si>
  <si>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</si>
  <si>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</si>
  <si>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</si>
  <si>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</si>
  <si>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</si>
  <si>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</si>
  <si>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</si>
  <si>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</si>
  <si>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</si>
  <si>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</si>
  <si>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</si>
  <si>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</si>
  <si>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</si>
  <si>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</si>
  <si>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</si>
  <si>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</si>
  <si>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</si>
  <si>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</si>
  <si>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</si>
  <si>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</si>
  <si>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</si>
  <si>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</si>
  <si>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</si>
  <si>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</si>
  <si>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</si>
  <si>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</si>
  <si>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</si>
  <si>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</si>
  <si>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</si>
  <si>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</si>
  <si>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</si>
  <si>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</si>
  <si>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</si>
  <si>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</si>
  <si>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</si>
  <si>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</si>
  <si>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</si>
  <si>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</si>
  <si>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</si>
  <si>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</si>
  <si>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</si>
  <si>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</si>
  <si>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</si>
  <si>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</si>
  <si>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</si>
  <si>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</si>
  <si>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</si>
  <si>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</si>
  <si>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</si>
  <si>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</si>
  <si>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</si>
  <si>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</si>
  <si>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</si>
  <si>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</si>
  <si>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</si>
  <si>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</si>
  <si>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</si>
  <si>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</si>
  <si>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</si>
  <si>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</si>
  <si>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</si>
  <si>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</si>
  <si>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</si>
  <si>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</si>
  <si>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</si>
  <si>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</si>
  <si>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</si>
  <si>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</si>
  <si>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</si>
  <si>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</si>
  <si>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</si>
  <si>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</si>
  <si>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</si>
  <si>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</si>
  <si>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</si>
  <si>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</si>
  <si>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</si>
  <si>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</si>
  <si>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</si>
  <si>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</si>
  <si>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</si>
  <si>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</si>
  <si>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</si>
  <si>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</si>
  <si>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</si>
  <si>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</si>
  <si>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</si>
  <si>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</si>
  <si>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</si>
  <si>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</si>
  <si>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</si>
  <si>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</si>
  <si>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</si>
  <si>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</si>
  <si>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</si>
  <si>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</si>
  <si>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</si>
  <si>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</si>
  <si>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</si>
  <si>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</si>
  <si>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</si>
  <si>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</si>
  <si>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</si>
  <si>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</si>
  <si>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</si>
  <si>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</si>
  <si>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</si>
  <si>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</si>
  <si>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</si>
  <si>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</si>
  <si>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</si>
  <si>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</si>
  <si>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</si>
  <si>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</si>
  <si>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</si>
  <si>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</si>
  <si>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</si>
  <si>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</si>
  <si>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</si>
  <si>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</si>
  <si>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</si>
  <si>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</si>
  <si>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</si>
  <si>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</si>
  <si>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</si>
  <si>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</si>
  <si>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</si>
  <si>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</si>
  <si>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</si>
  <si>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</si>
  <si>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</si>
  <si>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</si>
  <si>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</si>
  <si>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</si>
  <si>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</si>
  <si>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</si>
  <si>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</si>
  <si>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</si>
  <si>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</si>
  <si>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</si>
  <si>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</si>
  <si>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</si>
  <si>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</si>
  <si>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</si>
  <si>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</si>
  <si>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</si>
  <si>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</si>
  <si>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</si>
  <si>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</si>
  <si>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</si>
  <si>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</si>
  <si>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</si>
  <si>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</si>
  <si>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</si>
  <si>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</si>
  <si>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</si>
  <si>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</si>
  <si>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</si>
  <si>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</si>
  <si>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</si>
  <si>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</si>
  <si>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</si>
  <si>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</si>
  <si>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</si>
  <si>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</si>
  <si>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</si>
  <si>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</si>
  <si>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</si>
  <si>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</si>
  <si>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</si>
  <si>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</si>
  <si>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</si>
  <si>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</si>
  <si>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</si>
  <si>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</si>
  <si>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</si>
  <si>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</si>
  <si>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</si>
  <si>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</si>
  <si>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</si>
  <si>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</si>
  <si>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</si>
  <si>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</si>
  <si>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</si>
  <si>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</si>
  <si>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</si>
  <si>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</si>
  <si>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</si>
  <si>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</si>
  <si>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</si>
  <si>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</si>
  <si>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</si>
  <si>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</si>
  <si>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</si>
  <si>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</si>
  <si>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</si>
  <si>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</si>
  <si>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</si>
  <si>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</si>
  <si>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</si>
  <si>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</si>
  <si>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</si>
  <si>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</si>
  <si>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</si>
  <si>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</si>
  <si>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</si>
  <si>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</si>
  <si>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</si>
  <si>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</si>
  <si>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</si>
  <si>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</si>
  <si>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</si>
  <si>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</si>
  <si>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</si>
  <si>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</si>
  <si>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</si>
  <si>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</si>
  <si>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</si>
  <si>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</si>
  <si>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</si>
  <si>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</si>
  <si>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</si>
  <si>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</si>
  <si>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</si>
  <si>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</si>
  <si>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</si>
  <si>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</si>
  <si>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</si>
  <si>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</si>
  <si>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</si>
  <si>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</si>
  <si>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</si>
  <si>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</si>
  <si>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</si>
  <si>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</si>
  <si>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</si>
  <si>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</si>
  <si>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</si>
  <si>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</si>
  <si>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</si>
  <si>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</si>
  <si>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</si>
  <si>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</si>
  <si>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</si>
  <si>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</si>
  <si>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</si>
  <si>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</si>
  <si>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</si>
  <si>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</si>
  <si>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</si>
  <si>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</si>
  <si>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</si>
  <si>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</si>
  <si>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</si>
  <si>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</si>
  <si>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</si>
  <si>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</si>
  <si>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</si>
  <si>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</si>
  <si>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</si>
  <si>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</si>
  <si>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</si>
  <si>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</si>
  <si>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</si>
  <si>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</si>
  <si>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</si>
  <si>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</si>
  <si>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</si>
  <si>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</si>
  <si>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</si>
  <si>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</si>
  <si>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</si>
  <si>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</si>
  <si>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</si>
  <si>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</si>
  <si>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</si>
  <si>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</si>
  <si>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</si>
  <si>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</si>
  <si>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</si>
  <si>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</si>
  <si>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</si>
  <si>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</si>
  <si>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</si>
  <si>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</si>
  <si>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</si>
  <si>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</si>
  <si>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</si>
  <si>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</si>
  <si>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</si>
  <si>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</si>
  <si>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</si>
  <si>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</si>
  <si>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</si>
  <si>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</si>
  <si>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</si>
  <si>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</si>
  <si>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</si>
  <si>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</si>
  <si>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</si>
  <si>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</si>
  <si>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</si>
  <si>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</si>
  <si>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</si>
  <si>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</si>
  <si>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</si>
  <si>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</si>
  <si>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</si>
  <si>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</si>
  <si>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</si>
  <si>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</si>
  <si>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</si>
  <si>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</si>
  <si>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</si>
  <si>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</si>
  <si>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</si>
  <si>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</si>
  <si>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</si>
  <si>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</si>
  <si>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</si>
  <si>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</si>
  <si>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</si>
  <si>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</si>
  <si>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</si>
  <si>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</si>
  <si>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</si>
  <si>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</si>
  <si>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</si>
  <si>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</si>
  <si>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</si>
  <si>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</si>
  <si>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</si>
  <si>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</si>
  <si>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</si>
  <si>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</si>
  <si>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</si>
  <si>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</si>
  <si>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</si>
  <si>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</si>
  <si>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</si>
  <si>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</si>
  <si>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</si>
  <si>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</si>
  <si>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</si>
  <si>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</si>
  <si>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</si>
  <si>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</si>
  <si>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</si>
  <si>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</si>
  <si>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</si>
  <si>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</si>
  <si>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</si>
  <si>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</si>
  <si>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</si>
  <si>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</si>
  <si>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</si>
  <si>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</si>
  <si>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</si>
  <si>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</si>
  <si>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</si>
  <si>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</si>
  <si>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</si>
  <si>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</si>
  <si>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</si>
  <si>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</si>
  <si>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</si>
  <si>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</si>
  <si>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</si>
  <si>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</si>
  <si>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</si>
  <si>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</si>
  <si>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</si>
  <si>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</si>
  <si>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</si>
  <si>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</si>
  <si>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</si>
  <si>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</si>
  <si>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</si>
  <si>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</si>
  <si>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</si>
  <si>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</si>
  <si>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</si>
  <si>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</si>
  <si>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</si>
  <si>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</si>
  <si>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</si>
  <si>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</si>
  <si>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</si>
  <si>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</si>
  <si>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</si>
  <si>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</si>
  <si>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</si>
  <si>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</si>
  <si>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</si>
  <si>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</si>
  <si>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</si>
  <si>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</si>
  <si>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</si>
  <si>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</si>
  <si>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</si>
  <si>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</si>
  <si>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</si>
  <si>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</si>
  <si>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</si>
  <si>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</si>
  <si>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</si>
  <si>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</si>
  <si>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</si>
  <si>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</si>
  <si>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</si>
  <si>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</si>
  <si>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</si>
  <si>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</si>
  <si>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</si>
  <si>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</si>
  <si>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</si>
  <si>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</si>
  <si>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</si>
  <si>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</si>
  <si>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</si>
  <si>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</si>
  <si>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</si>
  <si>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</si>
  <si>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</si>
  <si>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</si>
  <si>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</si>
  <si>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</si>
  <si>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</si>
  <si>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</si>
  <si>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</si>
  <si>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</si>
  <si>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</si>
  <si>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</si>
  <si>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</si>
  <si>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</si>
  <si>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</si>
  <si>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</si>
  <si>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</si>
  <si>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</si>
  <si>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</si>
  <si>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</si>
  <si>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</si>
  <si>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</si>
  <si>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</si>
  <si>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</si>
  <si>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</si>
  <si>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</si>
  <si>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</si>
  <si>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</si>
  <si>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</si>
  <si>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</si>
  <si>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</si>
  <si>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</si>
  <si>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</si>
  <si>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</si>
  <si>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</si>
  <si>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</si>
  <si>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</si>
  <si>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</si>
  <si>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</si>
  <si>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</si>
  <si>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</si>
  <si>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</si>
  <si>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</si>
  <si>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</si>
  <si>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</si>
  <si>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</si>
  <si>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</si>
  <si>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</si>
  <si>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</si>
  <si>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</si>
  <si>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</si>
  <si>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</si>
  <si>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</si>
  <si>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</si>
  <si>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</si>
  <si>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</si>
  <si>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</si>
  <si>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</si>
  <si>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</si>
  <si>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</si>
  <si>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</si>
  <si>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</si>
  <si>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</si>
  <si>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</si>
  <si>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</si>
  <si>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</si>
  <si>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</si>
  <si>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</si>
  <si>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</si>
  <si>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</si>
  <si>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</si>
  <si>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</si>
  <si>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</si>
  <si>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</si>
  <si>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</si>
  <si>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</si>
  <si>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</si>
  <si>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</si>
  <si>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</si>
  <si>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</si>
  <si>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</si>
  <si>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</si>
  <si>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</si>
  <si>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</si>
  <si>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</si>
  <si>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</si>
  <si>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</si>
  <si>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</si>
  <si>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</si>
  <si>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</si>
  <si>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</si>
  <si>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</si>
  <si>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</si>
  <si>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</si>
  <si>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</si>
  <si>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</si>
  <si>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</si>
  <si>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</si>
  <si>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</si>
  <si>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</si>
  <si>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</si>
  <si>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</si>
  <si>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</si>
  <si>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</si>
  <si>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</si>
  <si>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</si>
  <si>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</si>
  <si>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</si>
  <si>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</si>
  <si>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</si>
  <si>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</si>
  <si>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</si>
  <si>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</si>
  <si>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</si>
  <si>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</si>
  <si>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</si>
  <si>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</si>
  <si>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</si>
  <si>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</si>
  <si>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</si>
  <si>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</si>
  <si>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</si>
  <si>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</si>
  <si>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</si>
  <si>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</si>
  <si>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</si>
  <si>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</si>
  <si>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</si>
  <si>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</si>
  <si>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</si>
  <si>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</si>
  <si>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</si>
  <si>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</si>
  <si>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</si>
  <si>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</si>
  <si>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</si>
  <si>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</si>
  <si>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</si>
  <si>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</si>
  <si>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</si>
  <si>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</si>
  <si>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</si>
  <si>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</si>
  <si>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</si>
  <si>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</si>
  <si>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</si>
  <si>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</si>
  <si>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</si>
  <si>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</si>
  <si>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</si>
  <si>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</si>
  <si>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</si>
  <si>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</si>
  <si>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</si>
  <si>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</si>
  <si>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</si>
  <si>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</si>
  <si>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</si>
  <si>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</si>
  <si>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</si>
  <si>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</si>
  <si>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</si>
  <si>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</si>
  <si>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</si>
  <si>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</si>
  <si>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</si>
  <si>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</si>
  <si>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</si>
  <si>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</si>
  <si>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</si>
  <si>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</si>
  <si>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</si>
  <si>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</si>
  <si>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</si>
  <si>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</si>
  <si>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</si>
  <si>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</si>
  <si>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</si>
  <si>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</si>
  <si>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</si>
  <si>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</si>
  <si>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</si>
  <si>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</si>
  <si>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</si>
  <si>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</si>
  <si>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</si>
  <si>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</si>
  <si>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</si>
  <si>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</si>
  <si>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</si>
  <si>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</si>
  <si>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</si>
  <si>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</si>
  <si>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</si>
  <si>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</si>
  <si>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</si>
  <si>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</si>
  <si>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</si>
  <si>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</si>
  <si>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</si>
  <si>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</si>
  <si>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</si>
  <si>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</si>
  <si>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</si>
  <si>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</si>
  <si>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</si>
  <si>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</si>
  <si>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</si>
  <si>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</si>
  <si>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</si>
  <si>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</si>
  <si>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</si>
  <si>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</si>
  <si>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</si>
  <si>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</si>
  <si>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</si>
  <si>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</si>
  <si>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</si>
  <si>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</si>
  <si>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</si>
  <si>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</si>
  <si>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</si>
  <si>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</si>
  <si>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</si>
  <si>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</si>
  <si>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</si>
  <si>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</si>
  <si>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</si>
  <si>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</si>
  <si>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</si>
  <si>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</si>
  <si>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</si>
  <si>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</si>
  <si>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</si>
  <si>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</si>
  <si>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</si>
  <si>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</si>
  <si>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</si>
  <si>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</si>
  <si>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</si>
  <si>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</si>
  <si>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</si>
  <si>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</si>
  <si>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</si>
  <si>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</si>
  <si>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</si>
  <si>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</si>
  <si>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</si>
  <si>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</si>
  <si>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</si>
  <si>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</si>
  <si>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</si>
  <si>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</si>
  <si>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</si>
  <si>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</si>
  <si>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</si>
  <si>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</si>
  <si>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</si>
  <si>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</si>
  <si>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</si>
  <si>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</si>
  <si>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</si>
  <si>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</si>
  <si>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</si>
  <si>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</si>
  <si>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</si>
  <si>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</si>
  <si>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</si>
  <si>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</si>
  <si>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</si>
  <si>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</si>
  <si>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</si>
  <si>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</si>
  <si>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</si>
  <si>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</si>
  <si>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</si>
  <si>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</si>
  <si>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</si>
  <si>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</si>
  <si>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</si>
  <si>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</si>
  <si>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</si>
  <si>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</si>
  <si>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</si>
  <si>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</si>
  <si>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</si>
  <si>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</si>
  <si>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</si>
  <si>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</si>
  <si>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</si>
  <si>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</si>
  <si>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</si>
  <si>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</si>
  <si>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</si>
  <si>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</si>
  <si>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</si>
  <si>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</si>
  <si>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</si>
  <si>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</si>
  <si>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</si>
  <si>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</si>
  <si>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</si>
  <si>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</si>
  <si>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</si>
  <si>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</si>
  <si>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</si>
  <si>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</si>
  <si>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</si>
  <si>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</si>
  <si>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</si>
  <si>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</si>
  <si>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</si>
  <si>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</si>
  <si>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</si>
  <si>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</si>
  <si>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</si>
  <si>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</si>
  <si>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</si>
  <si>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</si>
  <si>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</si>
  <si>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</si>
  <si>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</si>
  <si>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</si>
  <si>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</si>
  <si>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</si>
  <si>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</si>
  <si>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</si>
  <si>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</si>
  <si>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</si>
  <si>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</si>
  <si>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</si>
  <si>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</si>
  <si>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</si>
  <si>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</si>
  <si>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</si>
  <si>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</si>
  <si>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</si>
  <si>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</si>
  <si>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</si>
  <si>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</si>
  <si>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</si>
  <si>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</si>
  <si>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</si>
  <si>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</si>
  <si>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</si>
  <si>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</si>
  <si>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</si>
  <si>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</si>
  <si>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</si>
  <si>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</si>
  <si>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</si>
  <si>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</si>
  <si>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</si>
  <si>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</si>
  <si>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</si>
  <si>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</si>
  <si>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</si>
  <si>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</si>
  <si>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</si>
  <si>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</si>
  <si>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</si>
  <si>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</si>
  <si>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</si>
  <si>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</si>
  <si>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</si>
  <si>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</si>
  <si>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</si>
  <si>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</si>
  <si>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</si>
  <si>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</si>
  <si>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01.01.2008 - 31.12.2008</t>
  </si>
  <si>
    <t>Дата на съставяне: 27.02.2008 г.</t>
  </si>
  <si>
    <t>1. ТОДОРОВ - АГРО  ЕООД</t>
  </si>
  <si>
    <t>2. ВИНОПОЛИ ЕООД</t>
  </si>
  <si>
    <t>1.ТОДОРОВ ПРОПЪРТИ МЕНИДЖМЪНТ ООД</t>
  </si>
  <si>
    <t>Дата на съставяне: 29.04.2009 г.</t>
  </si>
  <si>
    <t xml:space="preserve">Дата  на съставяне: 29.04.2009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</si>
</sst>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607</v>
      </c>
      <c r="D11" s="205">
        <v>608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817</v>
      </c>
      <c r="D12" s="205">
        <v>3591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779</v>
      </c>
      <c r="D13" s="205">
        <v>894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105</v>
      </c>
      <c r="D14" s="205">
        <v>185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422</v>
      </c>
      <c r="D15" s="205">
        <v>352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32</v>
      </c>
      <c r="D16" s="205">
        <v>191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</v>
      </c>
      <c r="D17" s="205">
        <v>7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31</v>
      </c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2794</v>
      </c>
      <c r="D19" s="209">
        <f>SUM(D11:D18)</f>
        <v>5828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0</v>
      </c>
      <c r="D20" s="205">
        <v>41</v>
      </c>
      <c r="E20" s="293" t="s">
        <v>57</v>
      </c>
      <c r="F20" s="298" t="s">
        <v>58</v>
      </c>
      <c r="G20" s="212">
        <v>347</v>
      </c>
      <c r="H20" s="212">
        <v>821</v>
      </c>
    </row>
    <row r="21" spans="1:18" ht="15">
      <c r="A21" s="291" t="s">
        <v>59</v>
      </c>
      <c r="B21" s="306" t="s">
        <v>60</v>
      </c>
      <c r="C21" s="205">
        <v>1616</v>
      </c>
      <c r="D21" s="205">
        <v>816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250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21</v>
      </c>
      <c r="D23" s="205">
        <v>18</v>
      </c>
      <c r="E23" s="309" t="s">
        <v>68</v>
      </c>
      <c r="F23" s="298" t="s">
        <v>69</v>
      </c>
      <c r="G23" s="206">
        <v>409</v>
      </c>
      <c r="H23" s="206">
        <v>250</v>
      </c>
      <c r="M23" s="211"/>
    </row>
    <row r="24" spans="1:8" ht="15">
      <c r="A24" s="291" t="s">
        <v>70</v>
      </c>
      <c r="B24" s="297" t="s">
        <v>71</v>
      </c>
      <c r="C24" s="205">
        <v>7</v>
      </c>
      <c r="D24" s="205">
        <v>10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756</v>
      </c>
      <c r="H25" s="208">
        <f>H19+H20+H21</f>
        <v>1071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15</v>
      </c>
      <c r="D26" s="205">
        <v>14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43</v>
      </c>
      <c r="D27" s="209">
        <f>SUM(D23:D26)</f>
        <v>42</v>
      </c>
      <c r="E27" s="309" t="s">
        <v>83</v>
      </c>
      <c r="F27" s="298" t="s">
        <v>84</v>
      </c>
      <c r="G27" s="208">
        <f>SUM(G28:G30)</f>
        <v>470</v>
      </c>
      <c r="H27" s="208">
        <f>SUM(H28:H30)</f>
        <v>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470</v>
      </c>
      <c r="H28" s="206">
        <v>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36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152</v>
      </c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36</v>
      </c>
      <c r="E32" s="299" t="s">
        <v>100</v>
      </c>
      <c r="F32" s="298" t="s">
        <v>101</v>
      </c>
      <c r="G32" s="391">
        <v>-172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298</v>
      </c>
      <c r="H33" s="208">
        <f>H27+H31+H32</f>
        <v>159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8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4454</v>
      </c>
      <c r="H36" s="208">
        <f>H25+H17+H33</f>
        <v>4630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8</v>
      </c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>
        <v>10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705</v>
      </c>
      <c r="H44" s="206">
        <v>1929</v>
      </c>
    </row>
    <row r="45" spans="1:15" ht="15">
      <c r="A45" s="291" t="s">
        <v>136</v>
      </c>
      <c r="B45" s="305" t="s">
        <v>137</v>
      </c>
      <c r="C45" s="209">
        <f>C34+C39+C44</f>
        <v>8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117</v>
      </c>
      <c r="H48" s="206">
        <v>86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822</v>
      </c>
      <c r="H49" s="208">
        <f>SUM(H43:H48)</f>
        <v>2025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109</v>
      </c>
      <c r="H53" s="206">
        <v>136</v>
      </c>
    </row>
    <row r="54" spans="1:8" ht="15">
      <c r="A54" s="291" t="s">
        <v>166</v>
      </c>
      <c r="B54" s="305" t="s">
        <v>167</v>
      </c>
      <c r="C54" s="205">
        <v>30</v>
      </c>
      <c r="D54" s="205">
        <v>14</v>
      </c>
      <c r="E54" s="293" t="s">
        <v>168</v>
      </c>
      <c r="F54" s="301" t="s">
        <v>169</v>
      </c>
      <c r="G54" s="206">
        <v>338</v>
      </c>
      <c r="H54" s="206">
        <v>129</v>
      </c>
    </row>
    <row r="55" spans="1:18" ht="25.5">
      <c r="A55" s="325" t="s">
        <v>170</v>
      </c>
      <c r="B55" s="326" t="s">
        <v>171</v>
      </c>
      <c r="C55" s="209">
        <f>C19+C20+C21+C27+C32+C45+C51+C53+C54</f>
        <v>4497</v>
      </c>
      <c r="D55" s="209">
        <f>D19+D20+D21+D27+D32+D45+D51+D53+D54</f>
        <v>6777</v>
      </c>
      <c r="E55" s="293" t="s">
        <v>172</v>
      </c>
      <c r="F55" s="317" t="s">
        <v>173</v>
      </c>
      <c r="G55" s="208">
        <f>G49+G51+G52+G53+G54</f>
        <v>1269</v>
      </c>
      <c r="H55" s="208">
        <f>H49+H51+H52+H53+H54</f>
        <v>2290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231</v>
      </c>
      <c r="D58" s="205">
        <v>237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206</v>
      </c>
      <c r="D59" s="205">
        <v>220</v>
      </c>
      <c r="E59" s="307" t="s">
        <v>181</v>
      </c>
      <c r="F59" s="298" t="s">
        <v>182</v>
      </c>
      <c r="G59" s="206">
        <v>1000</v>
      </c>
      <c r="H59" s="206">
        <v>757</v>
      </c>
      <c r="M59" s="211"/>
    </row>
    <row r="60" spans="1:8" ht="15">
      <c r="A60" s="291" t="s">
        <v>183</v>
      </c>
      <c r="B60" s="297" t="s">
        <v>184</v>
      </c>
      <c r="C60" s="205">
        <v>190</v>
      </c>
      <c r="D60" s="205">
        <v>125</v>
      </c>
      <c r="E60" s="293" t="s">
        <v>185</v>
      </c>
      <c r="F60" s="298" t="s">
        <v>186</v>
      </c>
      <c r="G60" s="206">
        <v>168</v>
      </c>
      <c r="H60" s="206">
        <v>454</v>
      </c>
    </row>
    <row r="61" spans="1:18" ht="15">
      <c r="A61" s="291" t="s">
        <v>187</v>
      </c>
      <c r="B61" s="300" t="s">
        <v>188</v>
      </c>
      <c r="C61" s="205">
        <v>1069</v>
      </c>
      <c r="D61" s="205">
        <v>1088</v>
      </c>
      <c r="E61" s="299" t="s">
        <v>189</v>
      </c>
      <c r="F61" s="328" t="s">
        <v>190</v>
      </c>
      <c r="G61" s="208">
        <f>SUM(G62:G68)</f>
        <v>751</v>
      </c>
      <c r="H61" s="208">
        <f>SUM(H62:H68)</f>
        <v>1108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200</v>
      </c>
      <c r="H62" s="206">
        <v>412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1696</v>
      </c>
      <c r="D64" s="209">
        <f>SUM(D58:D63)</f>
        <v>1670</v>
      </c>
      <c r="E64" s="293" t="s">
        <v>200</v>
      </c>
      <c r="F64" s="298" t="s">
        <v>201</v>
      </c>
      <c r="G64" s="206">
        <v>442</v>
      </c>
      <c r="H64" s="206">
        <v>522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0</v>
      </c>
      <c r="H65" s="206">
        <v>12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30</v>
      </c>
      <c r="H66" s="206">
        <v>31</v>
      </c>
    </row>
    <row r="67" spans="1:8" ht="15">
      <c r="A67" s="291" t="s">
        <v>207</v>
      </c>
      <c r="B67" s="297" t="s">
        <v>208</v>
      </c>
      <c r="C67" s="205">
        <v>731</v>
      </c>
      <c r="D67" s="205"/>
      <c r="E67" s="293" t="s">
        <v>209</v>
      </c>
      <c r="F67" s="298" t="s">
        <v>210</v>
      </c>
      <c r="G67" s="206">
        <v>11</v>
      </c>
      <c r="H67" s="206">
        <v>11</v>
      </c>
    </row>
    <row r="68" spans="1:8" ht="15">
      <c r="A68" s="291" t="s">
        <v>211</v>
      </c>
      <c r="B68" s="297" t="s">
        <v>212</v>
      </c>
      <c r="C68" s="205">
        <v>404</v>
      </c>
      <c r="D68" s="205">
        <v>522</v>
      </c>
      <c r="E68" s="293" t="s">
        <v>213</v>
      </c>
      <c r="F68" s="298" t="s">
        <v>214</v>
      </c>
      <c r="G68" s="206">
        <v>68</v>
      </c>
      <c r="H68" s="206">
        <v>120</v>
      </c>
    </row>
    <row r="69" spans="1:8" ht="15">
      <c r="A69" s="291" t="s">
        <v>215</v>
      </c>
      <c r="B69" s="297" t="s">
        <v>216</v>
      </c>
      <c r="C69" s="205">
        <v>116</v>
      </c>
      <c r="D69" s="205">
        <v>129</v>
      </c>
      <c r="E69" s="307" t="s">
        <v>78</v>
      </c>
      <c r="F69" s="298" t="s">
        <v>217</v>
      </c>
      <c r="G69" s="206">
        <v>8</v>
      </c>
      <c r="H69" s="206">
        <v>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1927</v>
      </c>
      <c r="H71" s="215">
        <f>H59+H60+H61+H69+H70</f>
        <v>2328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</v>
      </c>
      <c r="D72" s="205">
        <v>38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1256</v>
      </c>
      <c r="D75" s="209">
        <f>SUM(D67:D74)</f>
        <v>695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1929</v>
      </c>
      <c r="H79" s="216">
        <f>H71+H74+H75+H76</f>
        <v>2330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166</v>
      </c>
      <c r="D87" s="205">
        <v>80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4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181</v>
      </c>
      <c r="D91" s="209">
        <f>SUM(D87:D90)</f>
        <v>92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22</v>
      </c>
      <c r="D92" s="205">
        <v>16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3155</v>
      </c>
      <c r="D93" s="209">
        <f>D64+D75+D84+D91+D92</f>
        <v>2473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7652</v>
      </c>
      <c r="D94" s="218">
        <f>D93+D55</f>
        <v>9250</v>
      </c>
      <c r="E94" s="558" t="s">
        <v>270</v>
      </c>
      <c r="F94" s="345" t="s">
        <v>271</v>
      </c>
      <c r="G94" s="219">
        <f>G36+G39+G55+G79</f>
        <v>7652</v>
      </c>
      <c r="H94" s="219">
        <f>H36+H39+H55+H79</f>
        <v>9250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5" t="s">
        <v>859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09" t="s">
        <v>2</v>
      </c>
      <c r="G2" s="609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01.01.2008 - 31.12.2008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1054</v>
      </c>
      <c r="D9" s="79">
        <v>1196</v>
      </c>
      <c r="E9" s="363" t="s">
        <v>283</v>
      </c>
      <c r="F9" s="365" t="s">
        <v>284</v>
      </c>
      <c r="G9" s="87">
        <v>2308</v>
      </c>
      <c r="H9" s="87">
        <v>2468</v>
      </c>
    </row>
    <row r="10" spans="1:8" ht="12">
      <c r="A10" s="363" t="s">
        <v>285</v>
      </c>
      <c r="B10" s="364" t="s">
        <v>286</v>
      </c>
      <c r="C10" s="79">
        <v>536</v>
      </c>
      <c r="D10" s="79">
        <v>461</v>
      </c>
      <c r="E10" s="363" t="s">
        <v>287</v>
      </c>
      <c r="F10" s="365" t="s">
        <v>288</v>
      </c>
      <c r="G10" s="87">
        <v>270</v>
      </c>
      <c r="H10" s="87">
        <v>137</v>
      </c>
    </row>
    <row r="11" spans="1:8" ht="12">
      <c r="A11" s="363" t="s">
        <v>289</v>
      </c>
      <c r="B11" s="364" t="s">
        <v>290</v>
      </c>
      <c r="C11" s="79">
        <v>262</v>
      </c>
      <c r="D11" s="79">
        <v>252</v>
      </c>
      <c r="E11" s="366" t="s">
        <v>291</v>
      </c>
      <c r="F11" s="365" t="s">
        <v>292</v>
      </c>
      <c r="G11" s="87">
        <v>422</v>
      </c>
      <c r="H11" s="87">
        <v>179</v>
      </c>
    </row>
    <row r="12" spans="1:8" ht="12">
      <c r="A12" s="363" t="s">
        <v>293</v>
      </c>
      <c r="B12" s="364" t="s">
        <v>294</v>
      </c>
      <c r="C12" s="79">
        <v>521</v>
      </c>
      <c r="D12" s="79">
        <v>357</v>
      </c>
      <c r="E12" s="366" t="s">
        <v>78</v>
      </c>
      <c r="F12" s="365" t="s">
        <v>295</v>
      </c>
      <c r="G12" s="87">
        <v>3147</v>
      </c>
      <c r="H12" s="87">
        <v>137</v>
      </c>
    </row>
    <row r="13" spans="1:18" ht="12">
      <c r="A13" s="363" t="s">
        <v>296</v>
      </c>
      <c r="B13" s="364" t="s">
        <v>297</v>
      </c>
      <c r="C13" s="79">
        <v>81</v>
      </c>
      <c r="D13" s="79">
        <v>65</v>
      </c>
      <c r="E13" s="367" t="s">
        <v>51</v>
      </c>
      <c r="F13" s="368" t="s">
        <v>298</v>
      </c>
      <c r="G13" s="88">
        <f>SUM(G9:G12)</f>
        <v>6147</v>
      </c>
      <c r="H13" s="88">
        <f>SUM(H9:H12)</f>
        <v>2921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3279</v>
      </c>
      <c r="D14" s="79">
        <v>123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26</v>
      </c>
      <c r="D15" s="80">
        <v>-252</v>
      </c>
      <c r="E15" s="361" t="s">
        <v>303</v>
      </c>
      <c r="F15" s="370" t="s">
        <v>304</v>
      </c>
      <c r="G15" s="87">
        <v>15</v>
      </c>
      <c r="H15" s="87">
        <v>1</v>
      </c>
    </row>
    <row r="16" spans="1:8" ht="12">
      <c r="A16" s="363" t="s">
        <v>305</v>
      </c>
      <c r="B16" s="364" t="s">
        <v>306</v>
      </c>
      <c r="C16" s="80">
        <v>168</v>
      </c>
      <c r="D16" s="80">
        <v>143</v>
      </c>
      <c r="E16" s="363" t="s">
        <v>307</v>
      </c>
      <c r="F16" s="369" t="s">
        <v>308</v>
      </c>
      <c r="G16" s="89">
        <v>15</v>
      </c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5927</v>
      </c>
      <c r="D19" s="82">
        <f>SUM(D9:D15)+D16</f>
        <v>2345</v>
      </c>
      <c r="E19" s="373" t="s">
        <v>315</v>
      </c>
      <c r="F19" s="369" t="s">
        <v>316</v>
      </c>
      <c r="G19" s="87"/>
      <c r="H19" s="87">
        <v>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395</v>
      </c>
      <c r="D22" s="79">
        <v>342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20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3</v>
      </c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20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438</v>
      </c>
      <c r="D26" s="82">
        <f>SUM(D22:D25)</f>
        <v>354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6365</v>
      </c>
      <c r="D28" s="83">
        <f>D26+D19</f>
        <v>2699</v>
      </c>
      <c r="E28" s="174" t="s">
        <v>337</v>
      </c>
      <c r="F28" s="370" t="s">
        <v>338</v>
      </c>
      <c r="G28" s="88">
        <f>G13+G15+G24</f>
        <v>6162</v>
      </c>
      <c r="H28" s="88">
        <f>H13+H15+H24</f>
        <v>2929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230</v>
      </c>
      <c r="E30" s="174" t="s">
        <v>341</v>
      </c>
      <c r="F30" s="370" t="s">
        <v>342</v>
      </c>
      <c r="G30" s="90">
        <f>IF((C28-G28)&gt;0,C28-G28,0)</f>
        <v>203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6365</v>
      </c>
      <c r="D33" s="82">
        <f>D28-D31+D32</f>
        <v>2699</v>
      </c>
      <c r="E33" s="174" t="s">
        <v>351</v>
      </c>
      <c r="F33" s="370" t="s">
        <v>352</v>
      </c>
      <c r="G33" s="90">
        <f>G32-G31+G28</f>
        <v>6162</v>
      </c>
      <c r="H33" s="90">
        <f>H32-H31+H28</f>
        <v>2929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230</v>
      </c>
      <c r="E34" s="379" t="s">
        <v>355</v>
      </c>
      <c r="F34" s="370" t="s">
        <v>356</v>
      </c>
      <c r="G34" s="88">
        <f>IF((C33-G33)&gt;0,C33-G33,0)</f>
        <v>203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-31</v>
      </c>
      <c r="D35" s="82">
        <f>D36+D37+D38</f>
        <v>78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25</v>
      </c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-56</v>
      </c>
      <c r="D37" s="537">
        <v>78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152</v>
      </c>
      <c r="E39" s="386" t="s">
        <v>367</v>
      </c>
      <c r="F39" s="175" t="s">
        <v>368</v>
      </c>
      <c r="G39" s="91">
        <f>IF(G34&gt;0,IF(C35+G34&lt;0,0,C35+G34),IF(C34-C35&lt;0,C35-C34,0))</f>
        <v>172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152</v>
      </c>
      <c r="E41" s="174" t="s">
        <v>374</v>
      </c>
      <c r="F41" s="175" t="s">
        <v>375</v>
      </c>
      <c r="G41" s="85">
        <f>IF(C39=0,IF(G39-G40&gt;0,G39-G40+C40,0),IF(C39-C40&lt;0,C40-C39+G40,0))</f>
        <v>172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6334</v>
      </c>
      <c r="D42" s="86">
        <f>D33+D35+D39</f>
        <v>2929</v>
      </c>
      <c r="E42" s="177" t="s">
        <v>378</v>
      </c>
      <c r="F42" s="178" t="s">
        <v>379</v>
      </c>
      <c r="G42" s="90">
        <f>G39+G33</f>
        <v>6334</v>
      </c>
      <c r="H42" s="90">
        <f>H39+H33</f>
        <v>2929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7" t="s">
        <v>861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8" t="s">
        <v>862</v>
      </c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01.01.2008 - 31.12.2008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3663</v>
      </c>
      <c r="D10" s="92">
        <v>3248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-2627</v>
      </c>
      <c r="D11" s="92">
        <v>-2245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-594</v>
      </c>
      <c r="D13" s="92">
        <v>-428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-796</v>
      </c>
      <c r="D14" s="92">
        <v>-178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-324</v>
      </c>
      <c r="D17" s="92">
        <v>-11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-40</v>
      </c>
      <c r="D19" s="92">
        <v>-36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-719</v>
      </c>
      <c r="D20" s="93">
        <f>SUM(D10:D19)</f>
        <v>349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-1210</v>
      </c>
      <c r="D22" s="92">
        <v>-548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3310</v>
      </c>
      <c r="D23" s="92">
        <v>77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-104</v>
      </c>
      <c r="D27" s="92">
        <v>-164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1996</v>
      </c>
      <c r="D32" s="93">
        <f>SUM(D22:D31)</f>
        <v>-635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3661</v>
      </c>
      <c r="D36" s="92">
        <v>2739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-4751</v>
      </c>
      <c r="D37" s="92">
        <v>-2105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-105</v>
      </c>
      <c r="D38" s="92">
        <v>-124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>
        <v>-308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7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-1188</v>
      </c>
      <c r="D42" s="93">
        <f>SUM(D34:D41)</f>
        <v>202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89</v>
      </c>
      <c r="D43" s="93">
        <f>D42+D32+D20</f>
        <v>-84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92</v>
      </c>
      <c r="D44" s="184">
        <v>176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181</v>
      </c>
      <c r="D45" s="93">
        <f>D44+D43</f>
        <v>92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178</v>
      </c>
      <c r="D46" s="94">
        <v>88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0" t="s">
        <v>861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0" t="s">
        <v>862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ТОДОРОВ 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3" t="str">
        <f>'справка №1-БАЛАНС'!E4</f>
        <v>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01.01.2008 - 31.12.2008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821</v>
      </c>
      <c r="F11" s="96">
        <f>'справка №1-БАЛАНС'!H22</f>
        <v>0</v>
      </c>
      <c r="G11" s="96">
        <f>'справка №1-БАЛАНС'!H23</f>
        <v>250</v>
      </c>
      <c r="H11" s="98"/>
      <c r="I11" s="96">
        <f>'справка №1-БАЛАНС'!H28+'справка №1-БАЛАНС'!H31</f>
        <v>159</v>
      </c>
      <c r="J11" s="96">
        <f>'справка №1-БАЛАНС'!H29+'справка №1-БАЛАНС'!H32</f>
        <v>0</v>
      </c>
      <c r="K11" s="98"/>
      <c r="L11" s="424">
        <f>SUM(C11:K11)</f>
        <v>4630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821</v>
      </c>
      <c r="F15" s="99">
        <f t="shared" si="2"/>
        <v>0</v>
      </c>
      <c r="G15" s="99">
        <f t="shared" si="2"/>
        <v>250</v>
      </c>
      <c r="H15" s="99">
        <f t="shared" si="2"/>
        <v>0</v>
      </c>
      <c r="I15" s="99">
        <f t="shared" si="2"/>
        <v>159</v>
      </c>
      <c r="J15" s="99">
        <f t="shared" si="2"/>
        <v>0</v>
      </c>
      <c r="K15" s="99">
        <f t="shared" si="2"/>
        <v>0</v>
      </c>
      <c r="L15" s="424">
        <f t="shared" si="1"/>
        <v>4630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-172</v>
      </c>
      <c r="K16" s="98"/>
      <c r="L16" s="424">
        <f t="shared" si="1"/>
        <v>-172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159</v>
      </c>
      <c r="H17" s="100">
        <f t="shared" si="3"/>
        <v>0</v>
      </c>
      <c r="I17" s="100">
        <f t="shared" si="3"/>
        <v>-159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>
        <v>159</v>
      </c>
      <c r="H19" s="98"/>
      <c r="I19" s="98">
        <v>-159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-474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474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>
        <v>474</v>
      </c>
      <c r="J25" s="239"/>
      <c r="K25" s="239"/>
      <c r="L25" s="424">
        <f t="shared" si="1"/>
        <v>474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>
        <v>474</v>
      </c>
      <c r="F26" s="239"/>
      <c r="G26" s="239"/>
      <c r="H26" s="239"/>
      <c r="I26" s="239"/>
      <c r="J26" s="239"/>
      <c r="K26" s="239"/>
      <c r="L26" s="424">
        <f t="shared" si="1"/>
        <v>474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-4</v>
      </c>
      <c r="J28" s="98"/>
      <c r="K28" s="98"/>
      <c r="L28" s="424">
        <f t="shared" si="1"/>
        <v>-4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347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470</v>
      </c>
      <c r="J29" s="97">
        <f t="shared" si="6"/>
        <v>-172</v>
      </c>
      <c r="K29" s="97">
        <f t="shared" si="6"/>
        <v>0</v>
      </c>
      <c r="L29" s="424">
        <f t="shared" si="1"/>
        <v>4454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347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470</v>
      </c>
      <c r="J32" s="97">
        <f t="shared" si="7"/>
        <v>-172</v>
      </c>
      <c r="K32" s="97">
        <f t="shared" si="7"/>
        <v>0</v>
      </c>
      <c r="L32" s="424">
        <f t="shared" si="1"/>
        <v>4454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873</v>
      </c>
      <c r="B35" s="37"/>
      <c r="C35" s="24"/>
      <c r="D35" s="612" t="s">
        <v>865</v>
      </c>
      <c r="E35" s="612"/>
      <c r="F35" s="612" t="s">
        <v>866</v>
      </c>
      <c r="G35" s="612"/>
      <c r="H35" s="612"/>
      <c r="I35" s="612"/>
      <c r="J35" s="24" t="s">
        <v>864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383</v>
      </c>
      <c r="B2" s="626"/>
      <c r="C2" s="585"/>
      <c r="D2" s="585"/>
      <c r="E2" s="613" t="str">
        <f>'справка №1-БАЛАНС'!E3</f>
        <v>ТОДОРОВ АД</v>
      </c>
      <c r="F2" s="634"/>
      <c r="G2" s="634"/>
      <c r="H2" s="585"/>
      <c r="I2" s="441"/>
      <c r="J2" s="441"/>
      <c r="K2" s="441"/>
      <c r="L2" s="441"/>
      <c r="M2" s="629" t="s">
        <v>2</v>
      </c>
      <c r="N2" s="625"/>
      <c r="O2" s="625"/>
      <c r="P2" s="630">
        <f>'справка №1-БАЛАНС'!H3</f>
        <v>130078447</v>
      </c>
      <c r="Q2" s="630"/>
      <c r="R2" s="353"/>
    </row>
    <row r="3" spans="1:18" ht="15">
      <c r="A3" s="633" t="s">
        <v>5</v>
      </c>
      <c r="B3" s="626"/>
      <c r="C3" s="586"/>
      <c r="D3" s="586"/>
      <c r="E3" s="613" t="str">
        <f>'справка №1-БАЛАНС'!E5</f>
        <v>01.01.2008 - 31.12.2008</v>
      </c>
      <c r="F3" s="635"/>
      <c r="G3" s="635"/>
      <c r="H3" s="443"/>
      <c r="I3" s="443"/>
      <c r="J3" s="443"/>
      <c r="K3" s="443"/>
      <c r="L3" s="443"/>
      <c r="M3" s="631" t="s">
        <v>4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522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8" t="s">
        <v>463</v>
      </c>
      <c r="B5" s="619"/>
      <c r="C5" s="62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0"/>
      <c r="B6" s="621"/>
      <c r="C6" s="62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608</v>
      </c>
      <c r="E9" s="243">
        <v>9</v>
      </c>
      <c r="F9" s="243">
        <v>10</v>
      </c>
      <c r="G9" s="113">
        <f>D9+E9-F9</f>
        <v>607</v>
      </c>
      <c r="H9" s="103"/>
      <c r="I9" s="103"/>
      <c r="J9" s="113">
        <f aca="true" t="shared" si="0" ref="J9:J25">G9+H9-I9</f>
        <v>607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607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3621</v>
      </c>
      <c r="E10" s="243"/>
      <c r="F10" s="243">
        <v>2765</v>
      </c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30</v>
      </c>
      <c r="L10" s="103">
        <v>9</v>
      </c>
      <c r="M10" s="103"/>
      <c r="N10" s="113">
        <f aca="true" t="shared" si="4" ref="N10:N39">K10+L10-M10</f>
        <v>39</v>
      </c>
      <c r="O10" s="103"/>
      <c r="P10" s="103"/>
      <c r="Q10" s="113">
        <f t="shared" si="1"/>
        <v>39</v>
      </c>
      <c r="R10" s="113">
        <f t="shared" si="2"/>
        <v>817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1165</v>
      </c>
      <c r="E11" s="243">
        <v>87</v>
      </c>
      <c r="F11" s="243">
        <f>105</f>
        <v>105</v>
      </c>
      <c r="G11" s="113">
        <f t="shared" si="3"/>
        <v>1147</v>
      </c>
      <c r="H11" s="103"/>
      <c r="I11" s="103"/>
      <c r="J11" s="113">
        <f t="shared" si="0"/>
        <v>1147</v>
      </c>
      <c r="K11" s="103">
        <v>271</v>
      </c>
      <c r="L11" s="103">
        <v>125</v>
      </c>
      <c r="M11" s="103">
        <v>28</v>
      </c>
      <c r="N11" s="113">
        <f t="shared" si="4"/>
        <v>368</v>
      </c>
      <c r="O11" s="103"/>
      <c r="P11" s="103"/>
      <c r="Q11" s="113">
        <f t="shared" si="1"/>
        <v>368</v>
      </c>
      <c r="R11" s="113">
        <f t="shared" si="2"/>
        <v>779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190</v>
      </c>
      <c r="E12" s="243"/>
      <c r="F12" s="243">
        <v>77</v>
      </c>
      <c r="G12" s="113">
        <f t="shared" si="3"/>
        <v>113</v>
      </c>
      <c r="H12" s="103"/>
      <c r="I12" s="103"/>
      <c r="J12" s="113">
        <f t="shared" si="0"/>
        <v>113</v>
      </c>
      <c r="K12" s="103">
        <v>5</v>
      </c>
      <c r="L12" s="103">
        <v>7</v>
      </c>
      <c r="M12" s="103">
        <v>4</v>
      </c>
      <c r="N12" s="113">
        <f t="shared" si="4"/>
        <v>8</v>
      </c>
      <c r="O12" s="103"/>
      <c r="P12" s="103"/>
      <c r="Q12" s="113">
        <f t="shared" si="1"/>
        <v>8</v>
      </c>
      <c r="R12" s="113">
        <f t="shared" si="2"/>
        <v>105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535</v>
      </c>
      <c r="E13" s="243">
        <v>315</v>
      </c>
      <c r="F13" s="243">
        <v>248</v>
      </c>
      <c r="G13" s="113">
        <f t="shared" si="3"/>
        <v>602</v>
      </c>
      <c r="H13" s="103"/>
      <c r="I13" s="103"/>
      <c r="J13" s="113">
        <f t="shared" si="0"/>
        <v>602</v>
      </c>
      <c r="K13" s="103">
        <v>183</v>
      </c>
      <c r="L13" s="103">
        <v>96</v>
      </c>
      <c r="M13" s="103">
        <v>99</v>
      </c>
      <c r="N13" s="113">
        <f t="shared" si="4"/>
        <v>180</v>
      </c>
      <c r="O13" s="103"/>
      <c r="P13" s="103"/>
      <c r="Q13" s="113">
        <f t="shared" si="1"/>
        <v>180</v>
      </c>
      <c r="R13" s="113">
        <f t="shared" si="2"/>
        <v>422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f>244-16</f>
        <v>228</v>
      </c>
      <c r="E14" s="243">
        <f>13+16</f>
        <v>29</v>
      </c>
      <c r="F14" s="243">
        <f>148+31</f>
        <v>179</v>
      </c>
      <c r="G14" s="113">
        <f t="shared" si="3"/>
        <v>78</v>
      </c>
      <c r="H14" s="103"/>
      <c r="I14" s="103"/>
      <c r="J14" s="113">
        <f t="shared" si="0"/>
        <v>78</v>
      </c>
      <c r="K14" s="103">
        <v>53</v>
      </c>
      <c r="L14" s="103">
        <v>30</v>
      </c>
      <c r="M14" s="103">
        <v>37</v>
      </c>
      <c r="N14" s="113">
        <f t="shared" si="4"/>
        <v>46</v>
      </c>
      <c r="O14" s="103"/>
      <c r="P14" s="103"/>
      <c r="Q14" s="113">
        <f t="shared" si="1"/>
        <v>46</v>
      </c>
      <c r="R14" s="113">
        <f t="shared" si="2"/>
        <v>32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7</v>
      </c>
      <c r="E15" s="565">
        <v>316</v>
      </c>
      <c r="F15" s="565">
        <v>322</v>
      </c>
      <c r="G15" s="113">
        <f t="shared" si="3"/>
        <v>1</v>
      </c>
      <c r="H15" s="566"/>
      <c r="I15" s="566"/>
      <c r="J15" s="113">
        <f t="shared" si="0"/>
        <v>1</v>
      </c>
      <c r="K15" s="566">
        <v>0</v>
      </c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16</v>
      </c>
      <c r="E16" s="243">
        <v>15</v>
      </c>
      <c r="F16" s="243"/>
      <c r="G16" s="113">
        <f t="shared" si="3"/>
        <v>31</v>
      </c>
      <c r="H16" s="103"/>
      <c r="I16" s="103"/>
      <c r="J16" s="113">
        <f t="shared" si="0"/>
        <v>31</v>
      </c>
      <c r="K16" s="103">
        <v>0</v>
      </c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6370</v>
      </c>
      <c r="E17" s="248">
        <f>SUM(E9:E16)</f>
        <v>771</v>
      </c>
      <c r="F17" s="248">
        <f>SUM(F9:F16)</f>
        <v>3706</v>
      </c>
      <c r="G17" s="113">
        <f t="shared" si="3"/>
        <v>3435</v>
      </c>
      <c r="H17" s="114">
        <f>SUM(H9:H16)</f>
        <v>0</v>
      </c>
      <c r="I17" s="114">
        <f>SUM(I9:I16)</f>
        <v>0</v>
      </c>
      <c r="J17" s="113">
        <f t="shared" si="0"/>
        <v>3435</v>
      </c>
      <c r="K17" s="114">
        <f>SUM(K9:K16)</f>
        <v>542</v>
      </c>
      <c r="L17" s="114">
        <f>SUM(L9:L16)</f>
        <v>267</v>
      </c>
      <c r="M17" s="114">
        <f>SUM(M9:M16)</f>
        <v>168</v>
      </c>
      <c r="N17" s="113">
        <f t="shared" si="4"/>
        <v>641</v>
      </c>
      <c r="O17" s="114">
        <f>SUM(O9:O16)</f>
        <v>0</v>
      </c>
      <c r="P17" s="114">
        <f>SUM(P9:P16)</f>
        <v>0</v>
      </c>
      <c r="Q17" s="113">
        <f t="shared" si="5"/>
        <v>641</v>
      </c>
      <c r="R17" s="113">
        <f t="shared" si="6"/>
        <v>2794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41</v>
      </c>
      <c r="E18" s="241">
        <v>6</v>
      </c>
      <c r="F18" s="241">
        <f>41+6</f>
        <v>47</v>
      </c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816</v>
      </c>
      <c r="E19" s="241">
        <v>821</v>
      </c>
      <c r="F19" s="241">
        <v>21</v>
      </c>
      <c r="G19" s="113">
        <f t="shared" si="3"/>
        <v>1616</v>
      </c>
      <c r="H19" s="101"/>
      <c r="I19" s="101"/>
      <c r="J19" s="113">
        <f t="shared" si="0"/>
        <v>1616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1616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29</v>
      </c>
      <c r="E21" s="243">
        <v>6</v>
      </c>
      <c r="F21" s="243"/>
      <c r="G21" s="113">
        <f t="shared" si="3"/>
        <v>35</v>
      </c>
      <c r="H21" s="103"/>
      <c r="I21" s="103"/>
      <c r="J21" s="113">
        <f t="shared" si="0"/>
        <v>35</v>
      </c>
      <c r="K21" s="103">
        <v>11</v>
      </c>
      <c r="L21" s="103">
        <v>3</v>
      </c>
      <c r="M21" s="103"/>
      <c r="N21" s="113">
        <f t="shared" si="4"/>
        <v>14</v>
      </c>
      <c r="O21" s="103"/>
      <c r="P21" s="103"/>
      <c r="Q21" s="113">
        <f t="shared" si="5"/>
        <v>14</v>
      </c>
      <c r="R21" s="113">
        <f t="shared" si="6"/>
        <v>21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14</v>
      </c>
      <c r="E22" s="243">
        <v>7</v>
      </c>
      <c r="F22" s="243">
        <v>10</v>
      </c>
      <c r="G22" s="113">
        <f t="shared" si="3"/>
        <v>11</v>
      </c>
      <c r="H22" s="103"/>
      <c r="I22" s="103"/>
      <c r="J22" s="113">
        <f t="shared" si="0"/>
        <v>11</v>
      </c>
      <c r="K22" s="103">
        <v>4</v>
      </c>
      <c r="L22" s="103">
        <v>2</v>
      </c>
      <c r="M22" s="103">
        <v>2</v>
      </c>
      <c r="N22" s="113">
        <f t="shared" si="4"/>
        <v>4</v>
      </c>
      <c r="O22" s="103"/>
      <c r="P22" s="103"/>
      <c r="Q22" s="113">
        <f t="shared" si="5"/>
        <v>4</v>
      </c>
      <c r="R22" s="113">
        <f t="shared" si="6"/>
        <v>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>
        <v>0</v>
      </c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15</v>
      </c>
      <c r="E24" s="243">
        <v>3</v>
      </c>
      <c r="F24" s="243"/>
      <c r="G24" s="113">
        <f t="shared" si="3"/>
        <v>18</v>
      </c>
      <c r="H24" s="103"/>
      <c r="I24" s="103"/>
      <c r="J24" s="113">
        <f t="shared" si="0"/>
        <v>18</v>
      </c>
      <c r="K24" s="103">
        <v>1</v>
      </c>
      <c r="L24" s="103">
        <v>2</v>
      </c>
      <c r="M24" s="103"/>
      <c r="N24" s="113">
        <f t="shared" si="4"/>
        <v>3</v>
      </c>
      <c r="O24" s="103"/>
      <c r="P24" s="103"/>
      <c r="Q24" s="113">
        <f t="shared" si="5"/>
        <v>3</v>
      </c>
      <c r="R24" s="113">
        <f t="shared" si="6"/>
        <v>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58</v>
      </c>
      <c r="E25" s="244">
        <f aca="true" t="shared" si="7" ref="E25:P25">SUM(E21:E24)</f>
        <v>16</v>
      </c>
      <c r="F25" s="244">
        <f t="shared" si="7"/>
        <v>10</v>
      </c>
      <c r="G25" s="105">
        <f t="shared" si="3"/>
        <v>64</v>
      </c>
      <c r="H25" s="104">
        <f t="shared" si="7"/>
        <v>0</v>
      </c>
      <c r="I25" s="104">
        <f t="shared" si="7"/>
        <v>0</v>
      </c>
      <c r="J25" s="105">
        <f t="shared" si="0"/>
        <v>64</v>
      </c>
      <c r="K25" s="104">
        <f t="shared" si="7"/>
        <v>16</v>
      </c>
      <c r="L25" s="104">
        <f t="shared" si="7"/>
        <v>7</v>
      </c>
      <c r="M25" s="104">
        <f t="shared" si="7"/>
        <v>2</v>
      </c>
      <c r="N25" s="105">
        <f t="shared" si="4"/>
        <v>21</v>
      </c>
      <c r="O25" s="104">
        <f t="shared" si="7"/>
        <v>0</v>
      </c>
      <c r="P25" s="104">
        <f t="shared" si="7"/>
        <v>0</v>
      </c>
      <c r="Q25" s="105">
        <f t="shared" si="5"/>
        <v>21</v>
      </c>
      <c r="R25" s="105">
        <f t="shared" si="6"/>
        <v>43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95</v>
      </c>
      <c r="E27" s="246">
        <f aca="true" t="shared" si="8" ref="E27:P27">SUM(E28:E31)</f>
        <v>62</v>
      </c>
      <c r="F27" s="246">
        <f t="shared" si="8"/>
        <v>149</v>
      </c>
      <c r="G27" s="110">
        <f t="shared" si="3"/>
        <v>8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95</v>
      </c>
      <c r="E28" s="243">
        <v>54</v>
      </c>
      <c r="F28" s="243">
        <v>149</v>
      </c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>
        <v>8</v>
      </c>
      <c r="F31" s="243"/>
      <c r="G31" s="113">
        <f t="shared" si="3"/>
        <v>8</v>
      </c>
      <c r="H31" s="111"/>
      <c r="I31" s="111"/>
      <c r="J31" s="113">
        <f t="shared" si="9"/>
        <v>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95</v>
      </c>
      <c r="E38" s="248">
        <f aca="true" t="shared" si="13" ref="E38:P38">E27+E32+E37</f>
        <v>62</v>
      </c>
      <c r="F38" s="248">
        <f t="shared" si="13"/>
        <v>149</v>
      </c>
      <c r="G38" s="113">
        <f t="shared" si="3"/>
        <v>8</v>
      </c>
      <c r="H38" s="114">
        <f t="shared" si="13"/>
        <v>0</v>
      </c>
      <c r="I38" s="114">
        <f t="shared" si="13"/>
        <v>0</v>
      </c>
      <c r="J38" s="113">
        <f t="shared" si="9"/>
        <v>8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3"/>
        <v>0</v>
      </c>
      <c r="H39" s="597"/>
      <c r="I39" s="597"/>
      <c r="J39" s="113">
        <f t="shared" si="9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7380</v>
      </c>
      <c r="E40" s="547">
        <f>E17+E18+E19+E25+E38+E39</f>
        <v>1676</v>
      </c>
      <c r="F40" s="547">
        <f aca="true" t="shared" si="14" ref="F40:R40">F17+F18+F19+F25+F38+F39</f>
        <v>3933</v>
      </c>
      <c r="G40" s="547">
        <f t="shared" si="14"/>
        <v>5123</v>
      </c>
      <c r="H40" s="547">
        <f t="shared" si="14"/>
        <v>0</v>
      </c>
      <c r="I40" s="547">
        <f t="shared" si="14"/>
        <v>0</v>
      </c>
      <c r="J40" s="547">
        <f t="shared" si="14"/>
        <v>5123</v>
      </c>
      <c r="K40" s="547">
        <f t="shared" si="14"/>
        <v>558</v>
      </c>
      <c r="L40" s="547">
        <f t="shared" si="14"/>
        <v>274</v>
      </c>
      <c r="M40" s="547">
        <f t="shared" si="14"/>
        <v>170</v>
      </c>
      <c r="N40" s="547">
        <f t="shared" si="14"/>
        <v>662</v>
      </c>
      <c r="O40" s="547">
        <f t="shared" si="14"/>
        <v>0</v>
      </c>
      <c r="P40" s="547">
        <f t="shared" si="14"/>
        <v>0</v>
      </c>
      <c r="Q40" s="547">
        <f t="shared" si="14"/>
        <v>662</v>
      </c>
      <c r="R40" s="547">
        <f t="shared" si="14"/>
        <v>4461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4"/>
      <c r="L44" s="624"/>
      <c r="M44" s="624"/>
      <c r="N44" s="624"/>
      <c r="O44" s="625" t="s">
        <v>860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607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01.01.2008 - 31.12.2008</v>
      </c>
      <c r="B4" s="60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30</v>
      </c>
      <c r="D21" s="153">
        <v>30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731</v>
      </c>
      <c r="D24" s="165">
        <f>SUM(D25:D27)</f>
        <v>731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731</v>
      </c>
      <c r="D26" s="153">
        <v>731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404</v>
      </c>
      <c r="D28" s="153">
        <v>404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116</v>
      </c>
      <c r="D29" s="153">
        <v>116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5</v>
      </c>
      <c r="D38" s="150">
        <f>SUM(D39:D42)</f>
        <v>0</v>
      </c>
      <c r="E38" s="167">
        <f>SUM(E39:E42)</f>
        <v>5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>
        <v>4</v>
      </c>
      <c r="D40" s="153"/>
      <c r="E40" s="166">
        <f t="shared" si="0"/>
        <v>4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</v>
      </c>
      <c r="D42" s="153"/>
      <c r="E42" s="166">
        <f t="shared" si="0"/>
        <v>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1256</v>
      </c>
      <c r="D43" s="149">
        <f>D24+D28+D29+D31+D30+D32+D33+D38</f>
        <v>1251</v>
      </c>
      <c r="E43" s="164">
        <f>E24+E28+E29+E31+E30+E32+E33+E38</f>
        <v>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1286</v>
      </c>
      <c r="D44" s="148">
        <f>D43+D21+D19+D9</f>
        <v>1281</v>
      </c>
      <c r="E44" s="164">
        <f>E43+E21+E19+E9</f>
        <v>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705</v>
      </c>
      <c r="D56" s="148">
        <f>D57+D59</f>
        <v>0</v>
      </c>
      <c r="E56" s="165">
        <f t="shared" si="1"/>
        <v>705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705</v>
      </c>
      <c r="D57" s="153"/>
      <c r="E57" s="165">
        <f t="shared" si="1"/>
        <v>705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117</v>
      </c>
      <c r="D64" s="153"/>
      <c r="E64" s="165">
        <f t="shared" si="1"/>
        <v>117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117</v>
      </c>
      <c r="D65" s="154"/>
      <c r="E65" s="165">
        <f t="shared" si="1"/>
        <v>117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822</v>
      </c>
      <c r="D66" s="148">
        <f>D52+D56+D61+D62+D63+D64</f>
        <v>0</v>
      </c>
      <c r="E66" s="165">
        <f t="shared" si="1"/>
        <v>822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109</v>
      </c>
      <c r="D68" s="153">
        <v>109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200</v>
      </c>
      <c r="D71" s="150">
        <f>SUM(D72:D74)</f>
        <v>200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200</v>
      </c>
      <c r="D72" s="153">
        <v>200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1000</v>
      </c>
      <c r="D75" s="148">
        <f>D76+D78</f>
        <v>1000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1000</v>
      </c>
      <c r="D76" s="153">
        <v>1000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168</v>
      </c>
      <c r="D80" s="148">
        <f>SUM(D81:D84)</f>
        <v>168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168</v>
      </c>
      <c r="D83" s="153">
        <v>168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551</v>
      </c>
      <c r="D85" s="149">
        <f>SUM(D86:D90)+D94</f>
        <v>551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442</v>
      </c>
      <c r="D87" s="153">
        <v>442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0</v>
      </c>
      <c r="D88" s="153">
        <v>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30</v>
      </c>
      <c r="D89" s="153">
        <v>30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68</v>
      </c>
      <c r="D90" s="148">
        <f>SUM(D91:D93)</f>
        <v>68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25</v>
      </c>
      <c r="D91" s="153">
        <v>25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37</v>
      </c>
      <c r="D92" s="153">
        <v>37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6</v>
      </c>
      <c r="D93" s="153">
        <v>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11</v>
      </c>
      <c r="D94" s="153">
        <v>11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</v>
      </c>
      <c r="D95" s="153">
        <v>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1927</v>
      </c>
      <c r="D96" s="149">
        <f>D85+D80+D75+D71+D95</f>
        <v>1927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2858</v>
      </c>
      <c r="D97" s="149">
        <f>D96+D68+D66</f>
        <v>2036</v>
      </c>
      <c r="E97" s="149">
        <f>E96+E68+E66</f>
        <v>822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778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872</v>
      </c>
      <c r="B109" s="600"/>
      <c r="C109" s="600" t="s">
        <v>859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860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3" t="str">
        <f>'справка №1-БАЛАНС'!E3</f>
        <v>ТОДОРОВ АД</v>
      </c>
      <c r="D4" s="635"/>
      <c r="E4" s="635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3" t="str">
        <f>'справка №1-БАЛАНС'!E5</f>
        <v>01.01.2008 - 31.12.2008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7"/>
      <c r="C30" s="637"/>
      <c r="D30" s="568" t="s">
        <v>817</v>
      </c>
      <c r="E30" s="599" t="s">
        <v>861</v>
      </c>
      <c r="F30" s="599"/>
      <c r="G30" s="599"/>
      <c r="H30" s="519" t="s">
        <v>779</v>
      </c>
      <c r="I30" s="599" t="s">
        <v>862</v>
      </c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ТОДОРОВ АД</v>
      </c>
      <c r="C5" s="634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3" t="str">
        <f>'справка №1-БАЛАНС'!E5</f>
        <v>01.01.2008 - 31.12.2008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869</v>
      </c>
      <c r="B12" s="67"/>
      <c r="C12" s="550">
        <v>227</v>
      </c>
      <c r="D12" s="550">
        <v>100</v>
      </c>
      <c r="E12" s="550"/>
      <c r="F12" s="552">
        <f>C12-E12</f>
        <v>227</v>
      </c>
    </row>
    <row r="13" spans="1:6" ht="12.75">
      <c r="A13" s="66" t="s">
        <v>870</v>
      </c>
      <c r="B13" s="67"/>
      <c r="C13" s="550">
        <v>50</v>
      </c>
      <c r="D13" s="550">
        <v>100</v>
      </c>
      <c r="E13" s="550"/>
      <c r="F13" s="552">
        <f aca="true" t="shared" si="0" ref="F13:F26">C13-E13</f>
        <v>50</v>
      </c>
    </row>
    <row r="14" spans="1:6" ht="12.75">
      <c r="A14" s="66">
        <v>3</v>
      </c>
      <c r="B14" s="67"/>
      <c r="C14" s="550"/>
      <c r="D14" s="550">
        <v>100</v>
      </c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277</v>
      </c>
      <c r="D27" s="536"/>
      <c r="E27" s="536">
        <f>SUM(E12:E26)</f>
        <v>0</v>
      </c>
      <c r="F27" s="551">
        <f>SUM(F12:F26)</f>
        <v>277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871</v>
      </c>
      <c r="B63" s="70"/>
      <c r="C63" s="550">
        <v>8</v>
      </c>
      <c r="D63" s="550">
        <v>14</v>
      </c>
      <c r="E63" s="550"/>
      <c r="F63" s="552">
        <f>C63-E63</f>
        <v>8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8</v>
      </c>
      <c r="D78" s="536"/>
      <c r="E78" s="536">
        <f>SUM(E63:E77)</f>
        <v>0</v>
      </c>
      <c r="F78" s="551">
        <f>SUM(F63:F77)</f>
        <v>8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285</v>
      </c>
      <c r="D79" s="536"/>
      <c r="E79" s="536">
        <f>E78+E61+E44+E27</f>
        <v>0</v>
      </c>
      <c r="F79" s="551">
        <f>F78+F61+F44+F27</f>
        <v>285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872</v>
      </c>
      <c r="B151" s="561"/>
      <c r="C151" s="639" t="s">
        <v>859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2009-04-29T09:53:18Z</cp:lastPrinted>
  <dcterms:created xsi:type="dcterms:W3CDTF">2000-06-29T12:02:40Z</dcterms:created>
  <dcterms:modified xsi:type="dcterms:W3CDTF">2009-04-30T07:47:58Z</dcterms:modified>
  <cp:category/>
  <cp:version/>
  <cp:contentType/>
  <cp:contentStatus/>
</cp:coreProperties>
</file>