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<sst xmlns="http://schemas.openxmlformats.org/spreadsheetml/2006/main" count="1043" uniqueCount="869">
  <si>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</si>
  <si>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</si>
  <si>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</si>
  <si>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</si>
  <si>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</si>
  <si>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</si>
  <si>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</si>
  <si>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</si>
  <si>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</si>
  <si>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</si>
  <si>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</si>
  <si>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</si>
  <si>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</si>
  <si>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</si>
  <si>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</si>
  <si>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</si>
  <si>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</si>
  <si>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</si>
  <si>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</si>
  <si>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</si>
  <si>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</si>
  <si>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</si>
  <si>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</si>
  <si>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</si>
  <si>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</si>
  <si>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</si>
  <si>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</si>
  <si>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</si>
  <si>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</si>
  <si>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</si>
  <si>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</si>
  <si>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</si>
  <si>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</si>
  <si>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</si>
  <si>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</si>
  <si>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</si>
  <si>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</si>
  <si>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</si>
  <si>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</si>
  <si>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</si>
  <si>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</si>
  <si>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</si>
  <si>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</si>
  <si>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</si>
  <si>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</si>
  <si>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</si>
  <si>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</si>
  <si>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</si>
  <si>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</si>
  <si>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</si>
  <si>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</si>
  <si>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</si>
  <si>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</si>
  <si>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</si>
  <si>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</si>
  <si>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</si>
  <si>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</si>
  <si>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</si>
  <si>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</si>
  <si>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</si>
  <si>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</si>
  <si>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</si>
  <si>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</si>
  <si>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</si>
  <si>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</si>
  <si>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</si>
  <si>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</si>
  <si>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</si>
  <si>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</si>
  <si>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</si>
  <si>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</si>
  <si>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</si>
  <si>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</si>
  <si>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</si>
  <si>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</si>
  <si>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</si>
  <si>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</si>
  <si>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</si>
  <si>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</si>
  <si>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</si>
  <si>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</si>
  <si>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</si>
  <si>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</si>
  <si>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</si>
  <si>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</si>
  <si>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</si>
  <si>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</si>
  <si>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</si>
  <si>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</si>
  <si>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</si>
  <si>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</si>
  <si>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</si>
  <si>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</si>
  <si>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</si>
  <si>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</si>
  <si>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</si>
  <si>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</si>
  <si>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</si>
  <si>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</si>
  <si>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</si>
  <si>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</si>
  <si>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</si>
  <si>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</si>
  <si>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</si>
  <si>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</si>
  <si>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</si>
  <si>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</si>
  <si>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</si>
  <si>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</si>
  <si>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</si>
  <si>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</si>
  <si>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</si>
  <si>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</si>
  <si>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</si>
  <si>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</si>
  <si>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</si>
  <si>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</si>
  <si>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</si>
  <si>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</si>
  <si>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</si>
  <si>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</si>
  <si>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</si>
  <si>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</si>
  <si>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</si>
  <si>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</si>
  <si>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</si>
  <si>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</si>
  <si>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</si>
  <si>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</si>
  <si>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</si>
  <si>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</si>
  <si>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</si>
  <si>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</si>
  <si>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</si>
  <si>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</si>
  <si>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</si>
  <si>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</si>
  <si>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</si>
  <si>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</si>
  <si>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</si>
  <si>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</si>
  <si>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</si>
  <si>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</si>
  <si>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</si>
  <si>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</si>
  <si>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</si>
  <si>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</si>
  <si>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</si>
  <si>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</si>
  <si>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</si>
  <si>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</si>
  <si>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</si>
  <si>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</si>
  <si>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</si>
  <si>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</si>
  <si>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</si>
  <si>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</si>
  <si>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</si>
  <si>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</si>
  <si>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</si>
  <si>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</si>
  <si>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</si>
  <si>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</si>
  <si>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</si>
  <si>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</si>
  <si>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</si>
  <si>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</si>
  <si>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</si>
  <si>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</si>
  <si>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</si>
  <si>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</si>
  <si>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</si>
  <si>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</si>
  <si>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</si>
  <si>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</si>
  <si>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</si>
  <si>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</si>
  <si>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</si>
  <si>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</si>
  <si>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</si>
  <si>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</si>
  <si>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</si>
  <si>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</si>
  <si>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</si>
  <si>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</si>
  <si>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</si>
  <si>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</si>
  <si>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</si>
  <si>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</si>
  <si>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</si>
  <si>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</si>
  <si>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</si>
  <si>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</si>
  <si>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</si>
  <si>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</si>
  <si>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</si>
  <si>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</si>
  <si>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</si>
  <si>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</si>
  <si>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</si>
  <si>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</si>
  <si>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</si>
  <si>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</si>
  <si>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</si>
  <si>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</si>
  <si>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</si>
  <si>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</si>
  <si>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</si>
  <si>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</si>
  <si>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</si>
  <si>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</si>
  <si>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</si>
  <si>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</si>
  <si>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</si>
  <si>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</si>
  <si>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</si>
  <si>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</si>
  <si>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</si>
  <si>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</si>
  <si>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</si>
  <si>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</si>
  <si>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</si>
  <si>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</si>
  <si>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</si>
  <si>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</si>
  <si>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</si>
  <si>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</si>
  <si>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</si>
  <si>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</si>
  <si>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</si>
  <si>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</si>
  <si>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</si>
  <si>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</si>
  <si>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</si>
  <si>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</si>
  <si>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</si>
  <si>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</si>
  <si>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</si>
  <si>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</si>
  <si>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</si>
  <si>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</si>
  <si>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</si>
  <si>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</si>
  <si>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</si>
  <si>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</si>
  <si>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</si>
  <si>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</si>
  <si>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</si>
  <si>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</si>
  <si>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</si>
  <si>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</si>
  <si>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</si>
  <si>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</si>
  <si>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</si>
  <si>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</si>
  <si>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</si>
  <si>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</si>
  <si>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</si>
  <si>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</si>
  <si>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</si>
  <si>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</si>
  <si>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</si>
  <si>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</si>
  <si>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</si>
  <si>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</si>
  <si>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</si>
  <si>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</si>
  <si>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</si>
  <si>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</si>
  <si>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</si>
  <si>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</si>
  <si>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</si>
  <si>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</si>
  <si>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</si>
  <si>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</si>
  <si>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</si>
  <si>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</si>
  <si>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</si>
  <si>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</si>
  <si>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</si>
  <si>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</si>
  <si>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</si>
  <si>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</si>
  <si>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</si>
  <si>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</si>
  <si>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</si>
  <si>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</si>
  <si>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</si>
  <si>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</si>
  <si>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</si>
  <si>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</si>
  <si>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</si>
  <si>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</si>
  <si>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</si>
  <si>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</si>
  <si>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</si>
  <si>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</si>
  <si>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</si>
  <si>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</si>
  <si>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</si>
  <si>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</si>
  <si>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</si>
  <si>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</si>
  <si>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</si>
  <si>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</si>
  <si>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</si>
  <si>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</si>
  <si>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</si>
  <si>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</si>
  <si>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</si>
  <si>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</si>
  <si>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</si>
  <si>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</si>
  <si>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</si>
  <si>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</si>
  <si>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</si>
  <si>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</si>
  <si>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</si>
  <si>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</si>
  <si>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</si>
  <si>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</si>
  <si>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</si>
  <si>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</si>
  <si>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</si>
  <si>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</si>
  <si>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</si>
  <si>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</si>
  <si>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</si>
  <si>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</si>
  <si>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</si>
  <si>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</si>
  <si>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</si>
  <si>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</si>
  <si>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</si>
  <si>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</si>
  <si>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</si>
  <si>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</si>
  <si>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</si>
  <si>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</si>
  <si>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</si>
  <si>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</si>
  <si>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</si>
  <si>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</si>
  <si>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</si>
  <si>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</si>
  <si>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</si>
  <si>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</si>
  <si>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</si>
  <si>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</si>
  <si>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</si>
  <si>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</si>
  <si>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</si>
  <si>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</si>
  <si>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</si>
  <si>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</si>
  <si>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</si>
  <si>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</si>
  <si>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</si>
  <si>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</si>
  <si>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</si>
  <si>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</si>
  <si>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</si>
  <si>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</si>
  <si>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</si>
  <si>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</si>
  <si>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</si>
  <si>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</si>
  <si>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</si>
  <si>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</si>
  <si>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</si>
  <si>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</si>
  <si>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</si>
  <si>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</si>
  <si>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</si>
  <si>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</si>
  <si>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</si>
  <si>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</si>
  <si>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</si>
  <si>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</si>
  <si>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</si>
  <si>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</si>
  <si>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</si>
  <si>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</si>
  <si>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</si>
  <si>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</si>
  <si>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</si>
  <si>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</si>
  <si>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</si>
  <si>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</si>
  <si>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</si>
  <si>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</si>
  <si>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</si>
  <si>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</si>
  <si>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</si>
  <si>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</si>
  <si>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</si>
  <si>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</si>
  <si>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</si>
  <si>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</si>
  <si>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</si>
  <si>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</si>
  <si>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</si>
  <si>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</si>
  <si>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</si>
  <si>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</si>
  <si>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</si>
  <si>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</si>
  <si>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</si>
  <si>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</si>
  <si>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</si>
  <si>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</si>
  <si>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</si>
  <si>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</si>
  <si>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</si>
  <si>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</si>
  <si>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</si>
  <si>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</si>
  <si>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</si>
  <si>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</si>
  <si>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</si>
  <si>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</si>
  <si>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</si>
  <si>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</si>
  <si>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</si>
  <si>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</si>
  <si>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</si>
  <si>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</si>
  <si>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</si>
  <si>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</si>
  <si>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</si>
  <si>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</si>
  <si>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</si>
  <si>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</si>
  <si>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</si>
  <si>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</si>
  <si>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</si>
  <si>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</si>
  <si>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</si>
  <si>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</si>
  <si>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</si>
  <si>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</si>
  <si>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</si>
  <si>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</si>
  <si>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</si>
  <si>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</si>
  <si>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</si>
  <si>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</si>
  <si>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</si>
  <si>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</si>
  <si>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</si>
  <si>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</si>
  <si>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</si>
  <si>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</si>
  <si>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</si>
  <si>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</si>
  <si>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</si>
  <si>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</si>
  <si>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</si>
  <si>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</si>
  <si>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</si>
  <si>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</si>
  <si>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</si>
  <si>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</si>
  <si>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</si>
  <si>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</si>
  <si>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</si>
  <si>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</si>
  <si>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</si>
  <si>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</si>
  <si>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</si>
  <si>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</si>
  <si>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</si>
  <si>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</si>
  <si>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</si>
  <si>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</si>
  <si>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</si>
  <si>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</si>
  <si>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</si>
  <si>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</si>
  <si>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</si>
  <si>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</si>
  <si>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</si>
  <si>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</si>
  <si>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</si>
  <si>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</si>
  <si>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</si>
  <si>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</si>
  <si>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</si>
  <si>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</si>
  <si>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</si>
  <si>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</si>
  <si>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</si>
  <si>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</si>
  <si>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</si>
  <si>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</si>
  <si>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</si>
  <si>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</si>
  <si>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</si>
  <si>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</si>
  <si>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</si>
  <si>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</si>
  <si>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</si>
  <si>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</si>
  <si>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</si>
  <si>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</si>
  <si>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</si>
  <si>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</si>
  <si>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</si>
  <si>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</si>
  <si>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</si>
  <si>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</si>
  <si>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</si>
  <si>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</si>
  <si>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</si>
  <si>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</si>
  <si>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</si>
  <si>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</si>
  <si>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</si>
  <si>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</si>
  <si>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</si>
  <si>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</si>
  <si>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</si>
  <si>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</si>
  <si>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</si>
  <si>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</si>
  <si>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</si>
  <si>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</si>
  <si>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</si>
  <si>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</si>
  <si>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</si>
  <si>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</si>
  <si>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</si>
  <si>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</si>
  <si>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</si>
  <si>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</si>
  <si>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</si>
  <si>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</si>
  <si>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</si>
  <si>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</si>
  <si>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</si>
  <si>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</si>
  <si>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</si>
  <si>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</si>
  <si>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</si>
  <si>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</si>
  <si>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</si>
  <si>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</si>
  <si>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</si>
  <si>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</si>
  <si>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</si>
  <si>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</si>
  <si>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</si>
  <si>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</si>
  <si>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</si>
  <si>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</si>
  <si>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</si>
  <si>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</si>
  <si>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</si>
  <si>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</si>
  <si>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</si>
  <si>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</si>
  <si>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</si>
  <si>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</si>
  <si>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</si>
  <si>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</si>
  <si>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</si>
  <si>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</si>
  <si>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</si>
  <si>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</si>
  <si>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</si>
  <si>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</si>
  <si>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</si>
  <si>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</si>
  <si>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</si>
  <si>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</si>
  <si>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</si>
  <si>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</si>
  <si>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</si>
  <si>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</si>
  <si>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</si>
  <si>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</si>
  <si>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</si>
  <si>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</si>
  <si>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</si>
  <si>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</si>
  <si>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</si>
  <si>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</si>
  <si>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</si>
  <si>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</si>
  <si>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</si>
  <si>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</si>
  <si>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</si>
  <si>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</si>
  <si>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</si>
  <si>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</si>
  <si>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</si>
  <si>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</si>
  <si>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</si>
  <si>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</si>
  <si>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</si>
  <si>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</si>
  <si>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</si>
  <si>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</si>
  <si>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</si>
  <si>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</si>
  <si>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</si>
  <si>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</si>
  <si>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</si>
  <si>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</si>
  <si>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</si>
  <si>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</si>
  <si>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</si>
  <si>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</si>
  <si>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</si>
  <si>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</si>
  <si>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</si>
  <si>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</si>
  <si>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</si>
  <si>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</si>
  <si>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</si>
  <si>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</si>
  <si>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</si>
  <si>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</si>
  <si>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</si>
  <si>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</si>
  <si>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</si>
  <si>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</si>
  <si>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</si>
  <si>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</si>
  <si>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</si>
  <si>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</si>
  <si>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</si>
  <si>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</si>
  <si>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</si>
  <si>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</si>
  <si>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</si>
  <si>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</si>
  <si>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</si>
  <si>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</si>
  <si>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</si>
  <si>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</si>
  <si>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</si>
  <si>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</si>
  <si>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</si>
  <si>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</si>
  <si>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</si>
  <si>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</si>
  <si>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</si>
  <si>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</si>
  <si>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</si>
  <si>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</si>
  <si>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</si>
  <si>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</si>
  <si>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</si>
  <si>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</si>
  <si>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</si>
  <si>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</si>
  <si>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</si>
  <si>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</si>
  <si>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</si>
  <si>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</si>
  <si>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</si>
  <si>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</si>
  <si>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</si>
  <si>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</si>
  <si>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</si>
  <si>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</si>
  <si>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</si>
  <si>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</si>
  <si>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</si>
  <si>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</si>
  <si>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</si>
  <si>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</si>
  <si>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</si>
  <si>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</si>
  <si>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</si>
  <si>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</si>
  <si>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</si>
  <si>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</si>
  <si>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</si>
  <si>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</si>
  <si>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</si>
  <si>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</si>
  <si>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</si>
  <si>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</si>
  <si>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</si>
  <si>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</si>
  <si>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</si>
  <si>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</si>
  <si>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</si>
  <si>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</si>
  <si>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</si>
  <si>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</si>
  <si>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</si>
  <si>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</si>
  <si>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</si>
  <si>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</si>
  <si>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</si>
  <si>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</si>
  <si>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</si>
  <si>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</si>
  <si>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</si>
  <si>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</si>
  <si>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</si>
  <si>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</si>
  <si>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</si>
  <si>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</si>
  <si>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</si>
  <si>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</si>
  <si>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</si>
  <si>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</si>
  <si>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</si>
  <si>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</si>
  <si>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</si>
  <si>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</si>
  <si>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</si>
  <si>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</si>
  <si>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</si>
  <si>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</si>
  <si>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</si>
  <si>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</si>
  <si>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</si>
  <si>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</si>
  <si>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</si>
  <si>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</si>
  <si>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</si>
  <si>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</si>
  <si>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</si>
  <si>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</si>
  <si>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</si>
  <si>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</si>
  <si>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</si>
  <si>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</si>
  <si>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</si>
  <si>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</si>
  <si>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</si>
  <si>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</si>
  <si>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</si>
  <si>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</si>
  <si>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</si>
  <si>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</si>
  <si>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</si>
  <si>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</si>
  <si>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</si>
  <si>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</si>
  <si>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</si>
  <si>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</si>
  <si>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</si>
  <si>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</si>
  <si>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</si>
  <si>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</si>
  <si>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</si>
  <si>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</si>
  <si>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</si>
  <si>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</si>
  <si>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</si>
  <si>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</si>
  <si>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</si>
  <si>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</si>
  <si>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</si>
  <si>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</si>
  <si>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</si>
  <si>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</si>
  <si>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</si>
  <si>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</si>
  <si>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</si>
  <si>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</si>
  <si>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</si>
  <si>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</si>
  <si>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</si>
  <si>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</si>
  <si>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</si>
  <si>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</si>
  <si>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</si>
  <si>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</si>
  <si>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</si>
  <si>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</si>
  <si>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</si>
  <si>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</si>
  <si>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</si>
  <si>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</si>
  <si>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</si>
  <si>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</si>
  <si>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</si>
  <si>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</si>
  <si>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</si>
  <si>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</si>
  <si>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</si>
  <si>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</si>
  <si>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</si>
  <si>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</si>
  <si>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</si>
  <si>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</si>
  <si>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</si>
  <si>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</si>
  <si>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</si>
  <si>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</si>
  <si>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</si>
  <si>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</si>
  <si>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</si>
  <si>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</si>
  <si>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</si>
  <si>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</si>
  <si>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</si>
  <si>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</si>
  <si>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</si>
  <si>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</si>
  <si>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</si>
  <si>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</si>
  <si>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</si>
  <si>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</si>
  <si>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</si>
  <si>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</si>
  <si>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</si>
  <si>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</si>
  <si>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</si>
  <si>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</si>
  <si>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</si>
  <si>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</si>
  <si>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</si>
  <si>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</si>
  <si>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</si>
  <si>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</si>
  <si>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</si>
  <si>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</si>
  <si>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</si>
  <si>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</si>
  <si>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</si>
  <si>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</si>
  <si>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</si>
  <si>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</si>
  <si>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</si>
  <si>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</si>
  <si>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</si>
  <si>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</si>
  <si>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</si>
  <si>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</si>
  <si>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</si>
  <si>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</si>
  <si>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</si>
  <si>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</si>
  <si>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</si>
  <si>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</si>
  <si>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</si>
  <si>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</si>
  <si>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</si>
  <si>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</si>
  <si>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</si>
  <si>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</si>
  <si>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</si>
  <si>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</si>
  <si>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</si>
  <si>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</si>
  <si>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</si>
  <si>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</si>
  <si>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</si>
  <si>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</si>
  <si>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</si>
  <si>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</si>
  <si>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</si>
  <si>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</si>
  <si>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</si>
  <si>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</si>
  <si>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</si>
  <si>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01.01.2007-31.12.2007</t>
  </si>
  <si>
    <t>Дата на съставяне: 21.05.2008 г.</t>
  </si>
  <si>
    <t>21.05.2008 г.</t>
  </si>
  <si>
    <t xml:space="preserve">Дата на съставяне:          21.05.2008 г.                           </t>
  </si>
  <si>
    <t xml:space="preserve">Дата  на съставяне:   21.05.2008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</si>
</sst>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" xfId="30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Normal="75" zoomScaleSheetLayoutView="100" workbookViewId="0" topLeftCell="D58">
      <selection activeCell="H59" sqref="H5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461"/>
    </row>
    <row r="4" spans="1:8" ht="15">
      <c r="A4" s="582" t="s">
        <v>859</v>
      </c>
      <c r="B4" s="588"/>
      <c r="C4" s="588"/>
      <c r="D4" s="588"/>
      <c r="E4" s="504" t="s">
        <v>862</v>
      </c>
      <c r="F4" s="584" t="s">
        <v>3</v>
      </c>
      <c r="G4" s="585"/>
      <c r="H4" s="461" t="s">
        <v>858</v>
      </c>
    </row>
    <row r="5" spans="1:8" ht="15">
      <c r="A5" s="582" t="s">
        <v>4</v>
      </c>
      <c r="B5" s="583"/>
      <c r="C5" s="583"/>
      <c r="D5" s="583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14099</v>
      </c>
      <c r="D11" s="151">
        <v>5181</v>
      </c>
      <c r="E11" s="237" t="s">
        <v>21</v>
      </c>
      <c r="F11" s="242" t="s">
        <v>22</v>
      </c>
      <c r="G11" s="152">
        <v>11934</v>
      </c>
      <c r="H11" s="152">
        <v>6107</v>
      </c>
    </row>
    <row r="12" spans="1:8" ht="15">
      <c r="A12" s="235" t="s">
        <v>23</v>
      </c>
      <c r="B12" s="241" t="s">
        <v>24</v>
      </c>
      <c r="C12" s="151">
        <v>11602</v>
      </c>
      <c r="D12" s="151">
        <v>2557</v>
      </c>
      <c r="E12" s="237" t="s">
        <v>25</v>
      </c>
      <c r="F12" s="242" t="s">
        <v>26</v>
      </c>
      <c r="G12" s="153">
        <v>6145</v>
      </c>
      <c r="H12" s="153">
        <v>4820</v>
      </c>
    </row>
    <row r="13" spans="1:8" ht="15">
      <c r="A13" s="235" t="s">
        <v>27</v>
      </c>
      <c r="B13" s="241" t="s">
        <v>28</v>
      </c>
      <c r="C13" s="151">
        <v>6258</v>
      </c>
      <c r="D13" s="151">
        <v>4100</v>
      </c>
      <c r="E13" s="237" t="s">
        <v>29</v>
      </c>
      <c r="F13" s="242" t="s">
        <v>30</v>
      </c>
      <c r="G13" s="153">
        <v>60</v>
      </c>
      <c r="H13" s="153">
        <v>60</v>
      </c>
    </row>
    <row r="14" spans="1:8" ht="15">
      <c r="A14" s="235" t="s">
        <v>31</v>
      </c>
      <c r="B14" s="241" t="s">
        <v>32</v>
      </c>
      <c r="C14" s="151">
        <v>307</v>
      </c>
      <c r="D14" s="151">
        <v>282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3319</v>
      </c>
      <c r="D15" s="151">
        <v>2170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643</v>
      </c>
      <c r="D16" s="151">
        <v>701</v>
      </c>
      <c r="E16" s="243" t="s">
        <v>41</v>
      </c>
      <c r="F16" s="242" t="s">
        <v>42</v>
      </c>
      <c r="G16" s="316"/>
      <c r="H16" s="316">
        <v>-160</v>
      </c>
    </row>
    <row r="17" spans="1:18" ht="25.5">
      <c r="A17" s="235" t="s">
        <v>43</v>
      </c>
      <c r="B17" s="241" t="s">
        <v>44</v>
      </c>
      <c r="C17" s="151">
        <v>4195</v>
      </c>
      <c r="D17" s="151">
        <v>1822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5947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1419</v>
      </c>
      <c r="D18" s="151">
        <v>1139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41842</v>
      </c>
      <c r="D19" s="155">
        <f>SUM(D11:D18)</f>
        <v>17952</v>
      </c>
      <c r="E19" s="237" t="s">
        <v>52</v>
      </c>
      <c r="F19" s="242" t="s">
        <v>53</v>
      </c>
      <c r="G19" s="152">
        <v>31880</v>
      </c>
      <c r="H19" s="152">
        <v>900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567</v>
      </c>
      <c r="D20" s="151">
        <v>0</v>
      </c>
      <c r="E20" s="237" t="s">
        <v>56</v>
      </c>
      <c r="F20" s="242" t="s">
        <v>57</v>
      </c>
      <c r="G20" s="158">
        <v>14876</v>
      </c>
      <c r="H20" s="158">
        <v>261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3176</v>
      </c>
      <c r="H21" s="156">
        <f>SUM(H22:H24)</f>
        <v>567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1030</v>
      </c>
      <c r="H22" s="152">
        <v>493</v>
      </c>
    </row>
    <row r="23" spans="1:13" ht="15">
      <c r="A23" s="235" t="s">
        <v>65</v>
      </c>
      <c r="B23" s="241" t="s">
        <v>66</v>
      </c>
      <c r="C23" s="151">
        <v>1946</v>
      </c>
      <c r="D23" s="151">
        <v>926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185</v>
      </c>
      <c r="D24" s="151">
        <v>150</v>
      </c>
      <c r="E24" s="237" t="s">
        <v>71</v>
      </c>
      <c r="F24" s="242" t="s">
        <v>72</v>
      </c>
      <c r="G24" s="152">
        <v>2146</v>
      </c>
      <c r="H24" s="152">
        <v>74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49932</v>
      </c>
      <c r="H25" s="154">
        <f>H19+H20+H21</f>
        <v>1728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14</v>
      </c>
      <c r="D26" s="151">
        <v>39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2145</v>
      </c>
      <c r="D27" s="155">
        <f>SUM(D23:D26)</f>
        <v>1115</v>
      </c>
      <c r="E27" s="253" t="s">
        <v>82</v>
      </c>
      <c r="F27" s="242" t="s">
        <v>83</v>
      </c>
      <c r="G27" s="154">
        <f>SUM(G28:G30)</f>
        <v>502</v>
      </c>
      <c r="H27" s="154">
        <f>SUM(H28:H30)</f>
        <v>494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558</v>
      </c>
      <c r="H28" s="152">
        <v>495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-56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/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-1551</v>
      </c>
      <c r="D31" s="317">
        <v>-2250</v>
      </c>
      <c r="E31" s="253" t="s">
        <v>95</v>
      </c>
      <c r="F31" s="242" t="s">
        <v>96</v>
      </c>
      <c r="G31" s="152">
        <f>'справка №2-ОТЧЕТ ЗА ДОХОДИТЕ'!C41</f>
        <v>13986</v>
      </c>
      <c r="H31" s="152">
        <v>4872</v>
      </c>
      <c r="M31" s="157"/>
    </row>
    <row r="32" spans="1:15" ht="15">
      <c r="A32" s="235" t="s">
        <v>97</v>
      </c>
      <c r="B32" s="250" t="s">
        <v>98</v>
      </c>
      <c r="C32" s="155">
        <f>C30+C31</f>
        <v>-1551</v>
      </c>
      <c r="D32" s="155">
        <f>D30+D31</f>
        <v>-2250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14488</v>
      </c>
      <c r="H33" s="154">
        <f>H27+H31+H32</f>
        <v>5366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20</v>
      </c>
      <c r="D34" s="155">
        <f>SUM(D35:D38)</f>
        <v>39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>
        <v>0</v>
      </c>
      <c r="E36" s="237" t="s">
        <v>109</v>
      </c>
      <c r="F36" s="261" t="s">
        <v>110</v>
      </c>
      <c r="G36" s="154">
        <f>G25+G17+G33</f>
        <v>76354</v>
      </c>
      <c r="H36" s="154">
        <f>H25+H17+H33</f>
        <v>13041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20</v>
      </c>
      <c r="D38" s="151">
        <v>39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3636</v>
      </c>
      <c r="D39" s="159">
        <f>D40+D41+D43</f>
        <v>3458</v>
      </c>
      <c r="E39" s="445" t="s">
        <v>117</v>
      </c>
      <c r="F39" s="261" t="s">
        <v>118</v>
      </c>
      <c r="G39" s="158">
        <f>'справка №2-ОТЧЕТ ЗА ДОХОДИТЕ'!C40+2604</f>
        <v>3000</v>
      </c>
      <c r="H39" s="158">
        <v>488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3636</v>
      </c>
      <c r="D43" s="151">
        <v>3458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8</v>
      </c>
      <c r="D44" s="151">
        <v>0</v>
      </c>
      <c r="E44" s="268" t="s">
        <v>133</v>
      </c>
      <c r="F44" s="242" t="s">
        <v>134</v>
      </c>
      <c r="G44" s="152">
        <v>8069</v>
      </c>
      <c r="H44" s="152">
        <v>7291</v>
      </c>
    </row>
    <row r="45" spans="1:15" ht="15">
      <c r="A45" s="235" t="s">
        <v>135</v>
      </c>
      <c r="B45" s="249" t="s">
        <v>136</v>
      </c>
      <c r="C45" s="155">
        <f>C34+C39+C44</f>
        <v>3664</v>
      </c>
      <c r="D45" s="155">
        <f>D34+D39+D44</f>
        <v>3497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726</v>
      </c>
      <c r="D47" s="151">
        <v>0</v>
      </c>
      <c r="E47" s="251" t="s">
        <v>144</v>
      </c>
      <c r="F47" s="242" t="s">
        <v>145</v>
      </c>
      <c r="G47" s="152">
        <v>17996</v>
      </c>
      <c r="H47" s="152">
        <v>20101</v>
      </c>
      <c r="M47" s="157"/>
    </row>
    <row r="48" spans="1:8" ht="15">
      <c r="A48" s="235" t="s">
        <v>146</v>
      </c>
      <c r="B48" s="244" t="s">
        <v>147</v>
      </c>
      <c r="C48" s="151">
        <v>740</v>
      </c>
      <c r="D48" s="151">
        <v>0</v>
      </c>
      <c r="E48" s="237" t="s">
        <v>148</v>
      </c>
      <c r="F48" s="242" t="s">
        <v>149</v>
      </c>
      <c r="G48" s="152">
        <v>2166</v>
      </c>
      <c r="H48" s="152">
        <v>1076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28231</v>
      </c>
      <c r="H49" s="154">
        <f>SUM(H43:H48)</f>
        <v>28468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1478</v>
      </c>
      <c r="D50" s="151">
        <v>1356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2944</v>
      </c>
      <c r="D51" s="155">
        <f>SUM(D47:D50)</f>
        <v>1356</v>
      </c>
      <c r="E51" s="251" t="s">
        <v>156</v>
      </c>
      <c r="F51" s="245" t="s">
        <v>157</v>
      </c>
      <c r="G51" s="152"/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>
        <v>2619</v>
      </c>
    </row>
    <row r="53" spans="1:8" ht="15">
      <c r="A53" s="235" t="s">
        <v>161</v>
      </c>
      <c r="B53" s="249" t="s">
        <v>162</v>
      </c>
      <c r="C53" s="151">
        <v>1</v>
      </c>
      <c r="D53" s="151">
        <v>1767</v>
      </c>
      <c r="E53" s="237" t="s">
        <v>163</v>
      </c>
      <c r="F53" s="245" t="s">
        <v>164</v>
      </c>
      <c r="G53" s="152"/>
      <c r="H53" s="152">
        <v>0</v>
      </c>
    </row>
    <row r="54" spans="1:8" ht="15">
      <c r="A54" s="235" t="s">
        <v>165</v>
      </c>
      <c r="B54" s="249" t="s">
        <v>166</v>
      </c>
      <c r="C54" s="151">
        <v>25</v>
      </c>
      <c r="D54" s="151">
        <v>23</v>
      </c>
      <c r="E54" s="237" t="s">
        <v>167</v>
      </c>
      <c r="F54" s="245" t="s">
        <v>168</v>
      </c>
      <c r="G54" s="152">
        <v>82</v>
      </c>
      <c r="H54" s="152">
        <v>62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49637</v>
      </c>
      <c r="D55" s="155">
        <f>D19+D20+D21+D27+D32+D45+D51+D53+D54</f>
        <v>23460</v>
      </c>
      <c r="E55" s="237" t="s">
        <v>171</v>
      </c>
      <c r="F55" s="261" t="s">
        <v>172</v>
      </c>
      <c r="G55" s="154">
        <f>G49+G51+G52+G53+G54</f>
        <v>28313</v>
      </c>
      <c r="H55" s="154">
        <f>H49+H51+H52+H53+H54</f>
        <v>31149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12377</v>
      </c>
      <c r="D58" s="151">
        <v>3823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166</v>
      </c>
      <c r="D59" s="151">
        <v>140</v>
      </c>
      <c r="E59" s="251" t="s">
        <v>180</v>
      </c>
      <c r="F59" s="242" t="s">
        <v>181</v>
      </c>
      <c r="G59" s="152">
        <v>7566</v>
      </c>
      <c r="H59" s="152">
        <v>1338</v>
      </c>
      <c r="M59" s="157"/>
    </row>
    <row r="60" spans="1:8" ht="15">
      <c r="A60" s="235" t="s">
        <v>182</v>
      </c>
      <c r="B60" s="241" t="s">
        <v>183</v>
      </c>
      <c r="C60" s="151">
        <v>4</v>
      </c>
      <c r="D60" s="151">
        <v>10</v>
      </c>
      <c r="E60" s="237" t="s">
        <v>184</v>
      </c>
      <c r="F60" s="242" t="s">
        <v>185</v>
      </c>
      <c r="G60" s="152">
        <v>1257</v>
      </c>
      <c r="H60" s="152">
        <v>6</v>
      </c>
    </row>
    <row r="61" spans="1:18" ht="15">
      <c r="A61" s="235" t="s">
        <v>186</v>
      </c>
      <c r="B61" s="244" t="s">
        <v>187</v>
      </c>
      <c r="C61" s="151">
        <v>12685</v>
      </c>
      <c r="D61" s="151">
        <v>6598</v>
      </c>
      <c r="E61" s="243" t="s">
        <v>188</v>
      </c>
      <c r="F61" s="272" t="s">
        <v>189</v>
      </c>
      <c r="G61" s="154">
        <f>SUM(G62:G68)</f>
        <v>14339</v>
      </c>
      <c r="H61" s="154">
        <f>SUM(H62:H68)</f>
        <v>20143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324</v>
      </c>
      <c r="E62" s="243" t="s">
        <v>192</v>
      </c>
      <c r="F62" s="242" t="s">
        <v>193</v>
      </c>
      <c r="G62" s="152">
        <v>402</v>
      </c>
      <c r="H62" s="152">
        <v>26</v>
      </c>
    </row>
    <row r="63" spans="1:13" ht="15">
      <c r="A63" s="235" t="s">
        <v>194</v>
      </c>
      <c r="B63" s="241" t="s">
        <v>195</v>
      </c>
      <c r="C63" s="151">
        <v>984</v>
      </c>
      <c r="D63" s="151">
        <v>641</v>
      </c>
      <c r="E63" s="237" t="s">
        <v>196</v>
      </c>
      <c r="F63" s="242" t="s">
        <v>197</v>
      </c>
      <c r="G63" s="152">
        <v>57</v>
      </c>
      <c r="H63" s="152">
        <v>1283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26216</v>
      </c>
      <c r="D64" s="155">
        <f>SUM(D58:D63)</f>
        <v>11536</v>
      </c>
      <c r="E64" s="237" t="s">
        <v>199</v>
      </c>
      <c r="F64" s="242" t="s">
        <v>200</v>
      </c>
      <c r="G64" s="152">
        <v>5897</v>
      </c>
      <c r="H64" s="152">
        <v>12058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5747</v>
      </c>
      <c r="H65" s="152">
        <v>5099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755</v>
      </c>
      <c r="H66" s="152">
        <v>590</v>
      </c>
    </row>
    <row r="67" spans="1:8" ht="15">
      <c r="A67" s="235" t="s">
        <v>206</v>
      </c>
      <c r="B67" s="241" t="s">
        <v>207</v>
      </c>
      <c r="C67" s="151">
        <v>1302</v>
      </c>
      <c r="D67" s="151">
        <v>26</v>
      </c>
      <c r="E67" s="237" t="s">
        <v>208</v>
      </c>
      <c r="F67" s="242" t="s">
        <v>209</v>
      </c>
      <c r="G67" s="152">
        <v>259</v>
      </c>
      <c r="H67" s="152">
        <v>169</v>
      </c>
    </row>
    <row r="68" spans="1:8" ht="15">
      <c r="A68" s="235" t="s">
        <v>210</v>
      </c>
      <c r="B68" s="241" t="s">
        <v>211</v>
      </c>
      <c r="C68" s="151">
        <v>13226</v>
      </c>
      <c r="D68" s="151">
        <v>12952</v>
      </c>
      <c r="E68" s="237" t="s">
        <v>212</v>
      </c>
      <c r="F68" s="242" t="s">
        <v>213</v>
      </c>
      <c r="G68" s="152">
        <v>1222</v>
      </c>
      <c r="H68" s="152">
        <v>918</v>
      </c>
    </row>
    <row r="69" spans="1:8" ht="15">
      <c r="A69" s="235" t="s">
        <v>214</v>
      </c>
      <c r="B69" s="241" t="s">
        <v>215</v>
      </c>
      <c r="C69" s="151">
        <v>2901</v>
      </c>
      <c r="D69" s="151">
        <v>7813</v>
      </c>
      <c r="E69" s="251" t="s">
        <v>77</v>
      </c>
      <c r="F69" s="242" t="s">
        <v>216</v>
      </c>
      <c r="G69" s="152">
        <v>3693</v>
      </c>
      <c r="H69" s="152">
        <v>667</v>
      </c>
    </row>
    <row r="70" spans="1:8" ht="15">
      <c r="A70" s="235" t="s">
        <v>217</v>
      </c>
      <c r="B70" s="241" t="s">
        <v>218</v>
      </c>
      <c r="C70" s="151">
        <v>674</v>
      </c>
      <c r="D70" s="151">
        <v>2745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216</v>
      </c>
      <c r="D71" s="151">
        <v>224</v>
      </c>
      <c r="E71" s="253" t="s">
        <v>45</v>
      </c>
      <c r="F71" s="273" t="s">
        <v>223</v>
      </c>
      <c r="G71" s="161">
        <f>G59+G60+G61+G69+G70</f>
        <v>26855</v>
      </c>
      <c r="H71" s="161">
        <f>H59+H60+H61+H69+H70</f>
        <v>22154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963</v>
      </c>
      <c r="D72" s="151">
        <v>124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6260</v>
      </c>
      <c r="D74" s="151">
        <v>847</v>
      </c>
      <c r="E74" s="237" t="s">
        <v>230</v>
      </c>
      <c r="F74" s="280" t="s">
        <v>231</v>
      </c>
      <c r="G74" s="152"/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25542</v>
      </c>
      <c r="D75" s="155">
        <f>SUM(D67:D74)</f>
        <v>24731</v>
      </c>
      <c r="E75" s="251" t="s">
        <v>159</v>
      </c>
      <c r="F75" s="245" t="s">
        <v>233</v>
      </c>
      <c r="G75" s="152">
        <v>29</v>
      </c>
      <c r="H75" s="152">
        <v>33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>
        <v>0</v>
      </c>
      <c r="E79" s="251" t="s">
        <v>241</v>
      </c>
      <c r="F79" s="261" t="s">
        <v>242</v>
      </c>
      <c r="G79" s="162">
        <f>G71+G74+G75+G76</f>
        <v>26884</v>
      </c>
      <c r="H79" s="162">
        <f>H71+H74+H75+H76</f>
        <v>22187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4650</v>
      </c>
      <c r="D87" s="151">
        <v>333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28240</v>
      </c>
      <c r="D88" s="151">
        <v>6640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66</v>
      </c>
      <c r="D89" s="151">
        <v>26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150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33106</v>
      </c>
      <c r="D91" s="155">
        <f>SUM(D87:D90)</f>
        <v>6999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50</v>
      </c>
      <c r="D92" s="151">
        <v>139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84914</v>
      </c>
      <c r="D93" s="155">
        <f>D64+D75+D84+D91+D92</f>
        <v>43405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134551</v>
      </c>
      <c r="D94" s="164">
        <f>D93+D55</f>
        <v>66865</v>
      </c>
      <c r="E94" s="449" t="s">
        <v>269</v>
      </c>
      <c r="F94" s="289" t="s">
        <v>270</v>
      </c>
      <c r="G94" s="165">
        <f>G36+G39+G55+G79</f>
        <v>134551</v>
      </c>
      <c r="H94" s="165">
        <f>H36+H39+H55+H79</f>
        <v>66865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851</v>
      </c>
      <c r="D100" s="587"/>
      <c r="E100" s="587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130" zoomScaleSheetLayoutView="130" workbookViewId="0" topLeftCell="E25">
      <selection activeCell="G19" sqref="G19: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ИКОНОМИЧЕСКА ГРУПА "ЕНЕМОНА"АД, КОЗЛОДУЙ</v>
      </c>
      <c r="C2" s="577"/>
      <c r="D2" s="577"/>
      <c r="E2" s="577"/>
      <c r="F2" s="579" t="s">
        <v>2</v>
      </c>
      <c r="G2" s="579"/>
      <c r="H2" s="526">
        <f>'справка №1-БАЛАНС'!H3</f>
        <v>0</v>
      </c>
    </row>
    <row r="3" spans="1:8" ht="15">
      <c r="A3" s="467" t="s">
        <v>274</v>
      </c>
      <c r="B3" s="577" t="str">
        <f>'справка №1-БАЛАНС'!E4</f>
        <v> КОНСОЛИДИРАН</v>
      </c>
      <c r="C3" s="577"/>
      <c r="D3" s="577"/>
      <c r="E3" s="57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78" t="str">
        <f>'справка №1-БАЛАНС'!E5</f>
        <v>01.01.2007-31.12.2007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19653</v>
      </c>
      <c r="D9" s="46">
        <v>12199</v>
      </c>
      <c r="E9" s="298" t="s">
        <v>284</v>
      </c>
      <c r="F9" s="549" t="s">
        <v>285</v>
      </c>
      <c r="G9" s="550">
        <v>70748</v>
      </c>
      <c r="H9" s="550">
        <v>54667</v>
      </c>
    </row>
    <row r="10" spans="1:8" ht="12">
      <c r="A10" s="298" t="s">
        <v>286</v>
      </c>
      <c r="B10" s="299" t="s">
        <v>287</v>
      </c>
      <c r="C10" s="46">
        <v>36308</v>
      </c>
      <c r="D10" s="46">
        <v>30742</v>
      </c>
      <c r="E10" s="298" t="s">
        <v>288</v>
      </c>
      <c r="F10" s="549" t="s">
        <v>289</v>
      </c>
      <c r="G10" s="550">
        <v>8979</v>
      </c>
      <c r="H10" s="550">
        <v>854</v>
      </c>
    </row>
    <row r="11" spans="1:8" ht="12">
      <c r="A11" s="298" t="s">
        <v>290</v>
      </c>
      <c r="B11" s="299" t="s">
        <v>291</v>
      </c>
      <c r="C11" s="46">
        <v>1952</v>
      </c>
      <c r="D11" s="46">
        <v>2068</v>
      </c>
      <c r="E11" s="300" t="s">
        <v>292</v>
      </c>
      <c r="F11" s="549" t="s">
        <v>293</v>
      </c>
      <c r="G11" s="550">
        <v>3216</v>
      </c>
      <c r="H11" s="550">
        <v>118</v>
      </c>
    </row>
    <row r="12" spans="1:8" ht="12">
      <c r="A12" s="298" t="s">
        <v>294</v>
      </c>
      <c r="B12" s="299" t="s">
        <v>295</v>
      </c>
      <c r="C12" s="46">
        <v>7156</v>
      </c>
      <c r="D12" s="46">
        <v>4448</v>
      </c>
      <c r="E12" s="300" t="s">
        <v>77</v>
      </c>
      <c r="F12" s="549" t="s">
        <v>296</v>
      </c>
      <c r="G12" s="550">
        <v>6439</v>
      </c>
      <c r="H12" s="550">
        <v>5320</v>
      </c>
    </row>
    <row r="13" spans="1:18" ht="12">
      <c r="A13" s="298" t="s">
        <v>297</v>
      </c>
      <c r="B13" s="299" t="s">
        <v>298</v>
      </c>
      <c r="C13" s="46">
        <v>1780</v>
      </c>
      <c r="D13" s="46">
        <v>1192</v>
      </c>
      <c r="E13" s="301" t="s">
        <v>50</v>
      </c>
      <c r="F13" s="551" t="s">
        <v>299</v>
      </c>
      <c r="G13" s="548">
        <f>SUM(G9:G12)</f>
        <v>89382</v>
      </c>
      <c r="H13" s="548">
        <f>SUM(H9:H12)</f>
        <v>60959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13032</v>
      </c>
      <c r="D14" s="46">
        <v>4169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-5972</v>
      </c>
      <c r="D15" s="47">
        <v>-2033</v>
      </c>
      <c r="E15" s="296" t="s">
        <v>304</v>
      </c>
      <c r="F15" s="554" t="s">
        <v>305</v>
      </c>
      <c r="G15" s="550">
        <v>345</v>
      </c>
      <c r="H15" s="550">
        <v>57</v>
      </c>
    </row>
    <row r="16" spans="1:8" ht="12">
      <c r="A16" s="298" t="s">
        <v>306</v>
      </c>
      <c r="B16" s="299" t="s">
        <v>307</v>
      </c>
      <c r="C16" s="47">
        <v>2185</v>
      </c>
      <c r="D16" s="47">
        <v>1265</v>
      </c>
      <c r="E16" s="298" t="s">
        <v>308</v>
      </c>
      <c r="F16" s="552" t="s">
        <v>309</v>
      </c>
      <c r="G16" s="555">
        <v>320</v>
      </c>
      <c r="H16" s="555">
        <v>6</v>
      </c>
    </row>
    <row r="17" spans="1:8" ht="12">
      <c r="A17" s="302" t="s">
        <v>310</v>
      </c>
      <c r="B17" s="299" t="s">
        <v>311</v>
      </c>
      <c r="C17" s="48">
        <v>209</v>
      </c>
      <c r="D17" s="48">
        <v>80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200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76094</v>
      </c>
      <c r="D19" s="49">
        <f>SUM(D9:D15)+D16</f>
        <v>54050</v>
      </c>
      <c r="E19" s="304" t="s">
        <v>316</v>
      </c>
      <c r="F19" s="552" t="s">
        <v>317</v>
      </c>
      <c r="G19" s="550">
        <v>628</v>
      </c>
      <c r="H19" s="550">
        <v>106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2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6471</v>
      </c>
      <c r="H21" s="550">
        <v>144</v>
      </c>
    </row>
    <row r="22" spans="1:8" ht="24">
      <c r="A22" s="304" t="s">
        <v>323</v>
      </c>
      <c r="B22" s="305" t="s">
        <v>324</v>
      </c>
      <c r="C22" s="46">
        <v>3522</v>
      </c>
      <c r="D22" s="46">
        <v>1317</v>
      </c>
      <c r="E22" s="304" t="s">
        <v>325</v>
      </c>
      <c r="F22" s="552" t="s">
        <v>326</v>
      </c>
      <c r="G22" s="550">
        <v>20</v>
      </c>
      <c r="H22" s="550">
        <v>16</v>
      </c>
    </row>
    <row r="23" spans="1:8" ht="24">
      <c r="A23" s="298" t="s">
        <v>327</v>
      </c>
      <c r="B23" s="305" t="s">
        <v>328</v>
      </c>
      <c r="C23" s="46">
        <v>103</v>
      </c>
      <c r="D23" s="46">
        <v>100</v>
      </c>
      <c r="E23" s="298" t="s">
        <v>329</v>
      </c>
      <c r="F23" s="552" t="s">
        <v>330</v>
      </c>
      <c r="G23" s="550">
        <v>464</v>
      </c>
      <c r="H23" s="550">
        <v>67</v>
      </c>
    </row>
    <row r="24" spans="1:18" ht="12">
      <c r="A24" s="298" t="s">
        <v>331</v>
      </c>
      <c r="B24" s="305" t="s">
        <v>332</v>
      </c>
      <c r="C24" s="46">
        <v>40</v>
      </c>
      <c r="D24" s="46">
        <v>94</v>
      </c>
      <c r="E24" s="301" t="s">
        <v>102</v>
      </c>
      <c r="F24" s="554" t="s">
        <v>333</v>
      </c>
      <c r="G24" s="548">
        <f>SUM(G19:G23)</f>
        <v>7583</v>
      </c>
      <c r="H24" s="548">
        <f>SUM(H19:H23)</f>
        <v>335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2287</v>
      </c>
      <c r="D25" s="46">
        <v>10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5952</v>
      </c>
      <c r="D26" s="49">
        <f>SUM(D22:D25)</f>
        <v>1521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82046</v>
      </c>
      <c r="D28" s="50">
        <f>D26+D19</f>
        <v>55571</v>
      </c>
      <c r="E28" s="127" t="s">
        <v>338</v>
      </c>
      <c r="F28" s="554" t="s">
        <v>339</v>
      </c>
      <c r="G28" s="548">
        <f>G13+G15+G24</f>
        <v>97310</v>
      </c>
      <c r="H28" s="548">
        <f>H13+H15+H24</f>
        <v>61351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15264</v>
      </c>
      <c r="D30" s="50">
        <f>IF((H28-D28)&gt;0,H28-D28,0)</f>
        <v>5780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7</v>
      </c>
      <c r="H32" s="550">
        <v>23</v>
      </c>
    </row>
    <row r="33" spans="1:18" ht="12">
      <c r="A33" s="128" t="s">
        <v>350</v>
      </c>
      <c r="B33" s="306" t="s">
        <v>351</v>
      </c>
      <c r="C33" s="49">
        <f>C28+C31+C32</f>
        <v>82046</v>
      </c>
      <c r="D33" s="49">
        <f>D28+D31+D32</f>
        <v>55571</v>
      </c>
      <c r="E33" s="127" t="s">
        <v>352</v>
      </c>
      <c r="F33" s="554" t="s">
        <v>353</v>
      </c>
      <c r="G33" s="53">
        <f>G32+G31+G28</f>
        <v>97317</v>
      </c>
      <c r="H33" s="53">
        <f>H32+H31+H28</f>
        <v>61374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15271</v>
      </c>
      <c r="D34" s="50">
        <f>IF((H33-D33)&gt;0,H33-D33,0)</f>
        <v>5803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889</v>
      </c>
      <c r="D35" s="49">
        <f>D36+D37+D38</f>
        <v>780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958</v>
      </c>
      <c r="D36" s="46">
        <v>791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-69</v>
      </c>
      <c r="D37" s="430">
        <v>-11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14382</v>
      </c>
      <c r="D39" s="460">
        <f>+IF((H33-D33-D35)&gt;0,H33-D33-D35,0)</f>
        <v>5023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396</v>
      </c>
      <c r="D40" s="51">
        <v>151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13986</v>
      </c>
      <c r="D41" s="52">
        <f>IF(H39=0,IF(D39-D40&gt;0,D39-D40+H40,0),IF(H39-H40&lt;0,H40-H39+D39,0))</f>
        <v>4872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97317</v>
      </c>
      <c r="D42" s="53">
        <f>D33+D35+D39</f>
        <v>61374</v>
      </c>
      <c r="E42" s="128" t="s">
        <v>379</v>
      </c>
      <c r="F42" s="129" t="s">
        <v>380</v>
      </c>
      <c r="G42" s="53">
        <f>G39+G33</f>
        <v>97317</v>
      </c>
      <c r="H42" s="53">
        <f>H39+H33</f>
        <v>61374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857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866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115" zoomScaleSheetLayoutView="115" workbookViewId="0" topLeftCell="A13">
      <selection activeCell="C38" sqref="C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01.01.2007-31.12.2007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92613</v>
      </c>
      <c r="D10" s="54">
        <v>74920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-81374</v>
      </c>
      <c r="D11" s="54">
        <v>-65168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-7800</v>
      </c>
      <c r="D13" s="54">
        <v>-6433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-3363</v>
      </c>
      <c r="D14" s="54">
        <v>-1510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-804</v>
      </c>
      <c r="D15" s="54">
        <v>-46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137</v>
      </c>
      <c r="D16" s="54">
        <v>32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-464</v>
      </c>
      <c r="D17" s="54">
        <v>-286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-40</v>
      </c>
      <c r="D18" s="54">
        <v>-41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-2912</v>
      </c>
      <c r="D19" s="54">
        <v>-5183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-4007</v>
      </c>
      <c r="D20" s="55">
        <f>SUM(D10:D19)</f>
        <v>-3715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-12177</v>
      </c>
      <c r="D22" s="54">
        <v>-8677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1737</v>
      </c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-10280</v>
      </c>
      <c r="D24" s="54">
        <v>-165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-631</v>
      </c>
      <c r="D25" s="54">
        <v>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177</v>
      </c>
      <c r="D26" s="54">
        <v>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-641</v>
      </c>
      <c r="D27" s="54">
        <v>-5467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40148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>
        <v>-2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2965</v>
      </c>
      <c r="D31" s="54">
        <v>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21298</v>
      </c>
      <c r="D32" s="55">
        <f>SUM(D22:D31)</f>
        <v>-14200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175</v>
      </c>
      <c r="D34" s="54">
        <v>5874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39819</v>
      </c>
      <c r="D36" s="54">
        <v>26936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-23147</v>
      </c>
      <c r="D37" s="54">
        <v>-6538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-3380</v>
      </c>
      <c r="D38" s="54">
        <v>-1373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-2848</v>
      </c>
      <c r="D39" s="54">
        <v>-1141</v>
      </c>
      <c r="E39" s="130"/>
      <c r="F39" s="130"/>
    </row>
    <row r="40" spans="1:6" ht="12">
      <c r="A40" s="332" t="s">
        <v>443</v>
      </c>
      <c r="B40" s="333" t="s">
        <v>444</v>
      </c>
      <c r="C40" s="54">
        <v>-44</v>
      </c>
      <c r="D40" s="54">
        <v>-90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-1759</v>
      </c>
      <c r="D41" s="54">
        <v>193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8816</v>
      </c>
      <c r="D42" s="55">
        <f>SUM(D34:D41)</f>
        <v>23861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26107</v>
      </c>
      <c r="D43" s="55">
        <f>D42+D32+D20</f>
        <v>5946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6999</v>
      </c>
      <c r="D44" s="132">
        <v>1053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33106</v>
      </c>
      <c r="D45" s="55">
        <f>D44+D43</f>
        <v>6999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33040</v>
      </c>
      <c r="D46" s="56">
        <v>6973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66</v>
      </c>
      <c r="D47" s="56">
        <v>26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H31" sqref="H3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ИКОНОМИЧЕСКА ГРУПА "ЕНЕМОНА"АД, КОЗЛОДУЙ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01.01.2007-31.12.2007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5947</v>
      </c>
      <c r="D11" s="58">
        <f>'справка №1-БАЛАНС'!H19</f>
        <v>900</v>
      </c>
      <c r="E11" s="58">
        <f>'справка №1-БАЛАНС'!H20</f>
        <v>261</v>
      </c>
      <c r="F11" s="58">
        <f>'справка №1-БАЛАНС'!H22</f>
        <v>493</v>
      </c>
      <c r="G11" s="58">
        <f>'справка №1-БАЛАНС'!H23</f>
        <v>0</v>
      </c>
      <c r="H11" s="576">
        <f>'справка №1-БАЛАНС'!H24</f>
        <v>74</v>
      </c>
      <c r="I11" s="58">
        <f>'справка №1-БАЛАНС'!H28+'справка №1-БАЛАНС'!H31</f>
        <v>5367</v>
      </c>
      <c r="J11" s="58">
        <f>'справка №1-БАЛАНС'!H29+'справка №1-БАЛАНС'!H32</f>
        <v>-1</v>
      </c>
      <c r="K11" s="60"/>
      <c r="L11" s="344">
        <f>SUM(C11:K11)</f>
        <v>13041</v>
      </c>
      <c r="M11" s="58">
        <f>'справка №1-БАЛАНС'!H39</f>
        <v>488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5947</v>
      </c>
      <c r="D15" s="61">
        <f aca="true" t="shared" si="2" ref="D15:M15">D11+D12</f>
        <v>900</v>
      </c>
      <c r="E15" s="61">
        <f t="shared" si="2"/>
        <v>261</v>
      </c>
      <c r="F15" s="61">
        <f t="shared" si="2"/>
        <v>493</v>
      </c>
      <c r="G15" s="61">
        <f t="shared" si="2"/>
        <v>0</v>
      </c>
      <c r="H15" s="61">
        <f t="shared" si="2"/>
        <v>74</v>
      </c>
      <c r="I15" s="61">
        <f t="shared" si="2"/>
        <v>5367</v>
      </c>
      <c r="J15" s="61">
        <f t="shared" si="2"/>
        <v>-1</v>
      </c>
      <c r="K15" s="61">
        <f t="shared" si="2"/>
        <v>0</v>
      </c>
      <c r="L15" s="344">
        <f t="shared" si="1"/>
        <v>13041</v>
      </c>
      <c r="M15" s="61">
        <f t="shared" si="2"/>
        <v>488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13986</v>
      </c>
      <c r="J16" s="345">
        <f>+'справка №1-БАЛАНС'!G32</f>
        <v>0</v>
      </c>
      <c r="K16" s="60"/>
      <c r="L16" s="344">
        <f t="shared" si="1"/>
        <v>13986</v>
      </c>
      <c r="M16" s="60">
        <v>396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-44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>
        <v>-44</v>
      </c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5987</v>
      </c>
      <c r="D28" s="60">
        <v>30980</v>
      </c>
      <c r="E28" s="60">
        <v>14615</v>
      </c>
      <c r="F28" s="60">
        <v>537</v>
      </c>
      <c r="G28" s="60"/>
      <c r="H28" s="60">
        <v>2072</v>
      </c>
      <c r="I28" s="60">
        <f>-4865</f>
        <v>-4865</v>
      </c>
      <c r="J28" s="60">
        <v>1</v>
      </c>
      <c r="K28" s="60"/>
      <c r="L28" s="344">
        <f t="shared" si="1"/>
        <v>49327</v>
      </c>
      <c r="M28" s="60">
        <f>2116+44</f>
        <v>2160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31880</v>
      </c>
      <c r="E29" s="59">
        <f t="shared" si="6"/>
        <v>14876</v>
      </c>
      <c r="F29" s="59">
        <f t="shared" si="6"/>
        <v>1030</v>
      </c>
      <c r="G29" s="59">
        <f t="shared" si="6"/>
        <v>0</v>
      </c>
      <c r="H29" s="59">
        <f t="shared" si="6"/>
        <v>2146</v>
      </c>
      <c r="I29" s="59">
        <f t="shared" si="6"/>
        <v>14488</v>
      </c>
      <c r="J29" s="59">
        <f t="shared" si="6"/>
        <v>0</v>
      </c>
      <c r="K29" s="59">
        <f t="shared" si="6"/>
        <v>0</v>
      </c>
      <c r="L29" s="344">
        <f t="shared" si="1"/>
        <v>76354</v>
      </c>
      <c r="M29" s="59">
        <f t="shared" si="6"/>
        <v>3000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31880</v>
      </c>
      <c r="E32" s="59">
        <f t="shared" si="7"/>
        <v>14876</v>
      </c>
      <c r="F32" s="59">
        <f t="shared" si="7"/>
        <v>1030</v>
      </c>
      <c r="G32" s="59">
        <f t="shared" si="7"/>
        <v>0</v>
      </c>
      <c r="H32" s="59">
        <f t="shared" si="7"/>
        <v>2146</v>
      </c>
      <c r="I32" s="59">
        <f t="shared" si="7"/>
        <v>14488</v>
      </c>
      <c r="J32" s="59">
        <f t="shared" si="7"/>
        <v>0</v>
      </c>
      <c r="K32" s="59">
        <f t="shared" si="7"/>
        <v>0</v>
      </c>
      <c r="L32" s="344">
        <f t="shared" si="1"/>
        <v>76354</v>
      </c>
      <c r="M32" s="59">
        <f>M29+M30+M31</f>
        <v>3000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/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853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ИКОНОМИЧЕСКА ГРУПА "ЕНЕМОНА"АД, КОЗЛОДУЙ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01.01.2007-31.12.2007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598" t="s">
        <v>781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118" sqref="C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ИКОНОМИЧЕСКА ГРУПА "ЕНЕМОНА"АД, КОЗЛОДУЙ</v>
      </c>
      <c r="C3" s="621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01.01.2007-31.12.2007</v>
      </c>
      <c r="C4" s="619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ИКОНОМИЧЕСКА ГРУПА "ЕНЕМОНА"АД, КОЗЛОДУЙ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0</v>
      </c>
    </row>
    <row r="5" spans="1:9" ht="15">
      <c r="A5" s="501" t="s">
        <v>4</v>
      </c>
      <c r="B5" s="623" t="str">
        <f>'справка №1-БАЛАНС'!E5</f>
        <v>01.01.2007-31.12.2007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8" sqref="A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ИКОНОМИЧЕСКА ГРУПА "ЕНЕМОНА"АД, КОЗЛОДУЙ</v>
      </c>
      <c r="C5" s="629"/>
      <c r="D5" s="629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0" t="str">
        <f>'справка №1-БАЛАНС'!E5</f>
        <v>01.01.2007-31.12.2007</v>
      </c>
      <c r="C6" s="630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1" t="s">
        <v>844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T.Petrova</cp:lastModifiedBy>
  <cp:lastPrinted>2008-05-24T08:04:43Z</cp:lastPrinted>
  <dcterms:created xsi:type="dcterms:W3CDTF">2000-06-29T12:02:40Z</dcterms:created>
  <dcterms:modified xsi:type="dcterms:W3CDTF">2008-06-05T08:51:41Z</dcterms:modified>
  <cp:category/>
  <cp:version/>
  <cp:contentType/>
  <cp:contentStatus/>
</cp:coreProperties>
</file>