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<sst xmlns="http://schemas.openxmlformats.org/spreadsheetml/2006/main" count="1076" uniqueCount="898">
  <si>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</si>
  <si>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</si>
  <si>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</si>
  <si>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</si>
  <si>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</si>
  <si>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</si>
  <si>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</si>
  <si>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</si>
  <si>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</si>
  <si>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</si>
  <si>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</si>
  <si>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</si>
  <si>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</si>
  <si>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</si>
  <si>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</si>
  <si>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</si>
  <si>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</si>
  <si>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</si>
  <si>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</si>
  <si>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</si>
  <si>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</si>
  <si>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</si>
  <si>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</si>
  <si>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</si>
  <si>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</si>
  <si>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</si>
  <si>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</si>
  <si>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</si>
  <si>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</si>
  <si>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</si>
  <si>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</si>
  <si>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</si>
  <si>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</si>
  <si>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</si>
  <si>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</si>
  <si>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</si>
  <si>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</si>
  <si>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</si>
  <si>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</si>
  <si>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</si>
  <si>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</si>
  <si>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</si>
  <si>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</si>
  <si>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</si>
  <si>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</si>
  <si>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</si>
  <si>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</si>
  <si>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</si>
  <si>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</si>
  <si>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</si>
  <si>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</si>
  <si>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</si>
  <si>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</si>
  <si>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</si>
  <si>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</si>
  <si>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</si>
  <si>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</si>
  <si>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</si>
  <si>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</si>
  <si>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</si>
  <si>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</si>
  <si>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</si>
  <si>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</si>
  <si>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</si>
  <si>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</si>
  <si>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</si>
  <si>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</si>
  <si>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</si>
  <si>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</si>
  <si>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</si>
  <si>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</si>
  <si>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</si>
  <si>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</si>
  <si>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</si>
  <si>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</si>
  <si>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</si>
  <si>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</si>
  <si>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</si>
  <si>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</si>
  <si>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</si>
  <si>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</si>
  <si>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</si>
  <si>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</si>
  <si>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</si>
  <si>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</si>
  <si>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</si>
  <si>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</si>
  <si>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</si>
  <si>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</si>
  <si>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</si>
  <si>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</si>
  <si>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</si>
  <si>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</si>
  <si>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</si>
  <si>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</si>
  <si>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</si>
  <si>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</si>
  <si>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</si>
  <si>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</si>
  <si>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</si>
  <si>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</si>
  <si>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</si>
  <si>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</si>
  <si>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</si>
  <si>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</si>
  <si>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</si>
  <si>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</si>
  <si>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</si>
  <si>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</si>
  <si>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</si>
  <si>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</si>
  <si>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</si>
  <si>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</si>
  <si>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</si>
  <si>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</si>
  <si>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</si>
  <si>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</si>
  <si>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</si>
  <si>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</si>
  <si>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</si>
  <si>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</si>
  <si>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</si>
  <si>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</si>
  <si>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</si>
  <si>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</si>
  <si>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</si>
  <si>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</si>
  <si>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</si>
  <si>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</si>
  <si>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</si>
  <si>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</si>
  <si>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</si>
  <si>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</si>
  <si>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</si>
  <si>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</si>
  <si>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</si>
  <si>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</si>
  <si>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</si>
  <si>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</si>
  <si>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</si>
  <si>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</si>
  <si>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</si>
  <si>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</si>
  <si>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</si>
  <si>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</si>
  <si>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</si>
  <si>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</si>
  <si>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</si>
  <si>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</si>
  <si>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</si>
  <si>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</si>
  <si>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</si>
  <si>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</si>
  <si>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</si>
  <si>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</si>
  <si>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</si>
  <si>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</si>
  <si>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</si>
  <si>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</si>
  <si>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</si>
  <si>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</si>
  <si>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</si>
  <si>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</si>
  <si>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</si>
  <si>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</si>
  <si>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</si>
  <si>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</si>
  <si>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</si>
  <si>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</si>
  <si>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</si>
  <si>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</si>
  <si>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</si>
  <si>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</si>
  <si>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</si>
  <si>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</si>
  <si>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</si>
  <si>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</si>
  <si>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</si>
  <si>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</si>
  <si>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</si>
  <si>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</si>
  <si>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</si>
  <si>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</si>
  <si>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</si>
  <si>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</si>
  <si>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</si>
  <si>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</si>
  <si>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</si>
  <si>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</si>
  <si>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</si>
  <si>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</si>
  <si>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</si>
  <si>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</si>
  <si>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</si>
  <si>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</si>
  <si>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</si>
  <si>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</si>
  <si>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</si>
  <si>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</si>
  <si>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</si>
  <si>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</si>
  <si>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</si>
  <si>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</si>
  <si>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</si>
  <si>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</si>
  <si>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</si>
  <si>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</si>
  <si>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</si>
  <si>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</si>
  <si>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</si>
  <si>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</si>
  <si>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</si>
  <si>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</si>
  <si>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</si>
  <si>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</si>
  <si>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</si>
  <si>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</si>
  <si>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</si>
  <si>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</si>
  <si>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</si>
  <si>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</si>
  <si>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</si>
  <si>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</si>
  <si>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</si>
  <si>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</si>
  <si>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</si>
  <si>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</si>
  <si>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</si>
  <si>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</si>
  <si>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</si>
  <si>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</si>
  <si>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</si>
  <si>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</si>
  <si>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</si>
  <si>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</si>
  <si>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</si>
  <si>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</si>
  <si>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</si>
  <si>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</si>
  <si>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</si>
  <si>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</si>
  <si>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</si>
  <si>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</si>
  <si>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</si>
  <si>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</si>
  <si>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</si>
  <si>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</si>
  <si>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</si>
  <si>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</si>
  <si>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</si>
  <si>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</si>
  <si>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</si>
  <si>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</si>
  <si>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</si>
  <si>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</si>
  <si>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</si>
  <si>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</si>
  <si>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</si>
  <si>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</si>
  <si>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</si>
  <si>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</si>
  <si>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</si>
  <si>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</si>
  <si>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</si>
  <si>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</si>
  <si>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</si>
  <si>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</si>
  <si>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</si>
  <si>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</si>
  <si>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</si>
  <si>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</si>
  <si>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</si>
  <si>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</si>
  <si>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</si>
  <si>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</si>
  <si>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</si>
  <si>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</si>
  <si>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</si>
  <si>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</si>
  <si>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</si>
  <si>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</si>
  <si>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</si>
  <si>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</si>
  <si>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</si>
  <si>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</si>
  <si>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</si>
  <si>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</si>
  <si>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</si>
  <si>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</si>
  <si>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</si>
  <si>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</si>
  <si>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</si>
  <si>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</si>
  <si>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</si>
  <si>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</si>
  <si>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</si>
  <si>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</si>
  <si>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</si>
  <si>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</si>
  <si>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</si>
  <si>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</si>
  <si>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</si>
  <si>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</si>
  <si>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</si>
  <si>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</si>
  <si>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</si>
  <si>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</si>
  <si>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</si>
  <si>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</si>
  <si>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</si>
  <si>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</si>
  <si>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</si>
  <si>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</si>
  <si>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</si>
  <si>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</si>
  <si>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</si>
  <si>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</si>
  <si>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</si>
  <si>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</si>
  <si>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</si>
  <si>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</si>
  <si>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</si>
  <si>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</si>
  <si>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</si>
  <si>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</si>
  <si>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</si>
  <si>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</si>
  <si>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</si>
  <si>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</si>
  <si>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</si>
  <si>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</si>
  <si>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</si>
  <si>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</si>
  <si>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</si>
  <si>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</si>
  <si>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</si>
  <si>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</si>
  <si>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</si>
  <si>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</si>
  <si>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</si>
  <si>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</si>
  <si>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</si>
  <si>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</si>
  <si>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</si>
  <si>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</si>
  <si>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</si>
  <si>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</si>
  <si>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</si>
  <si>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</si>
  <si>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</si>
  <si>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</si>
  <si>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</si>
  <si>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</si>
  <si>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</si>
  <si>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</si>
  <si>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</si>
  <si>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</si>
  <si>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</si>
  <si>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</si>
  <si>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</si>
  <si>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</si>
  <si>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</si>
  <si>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</si>
  <si>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</si>
  <si>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</si>
  <si>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</si>
  <si>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</si>
  <si>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</si>
  <si>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</si>
  <si>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</si>
  <si>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</si>
  <si>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</si>
  <si>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</si>
  <si>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</si>
  <si>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</si>
  <si>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</si>
  <si>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</si>
  <si>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</si>
  <si>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</si>
  <si>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</si>
  <si>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</si>
  <si>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</si>
  <si>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</si>
  <si>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</si>
  <si>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</si>
  <si>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</si>
  <si>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</si>
  <si>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</si>
  <si>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</si>
  <si>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</si>
  <si>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</si>
  <si>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</si>
  <si>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</si>
  <si>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</si>
  <si>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</si>
  <si>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</si>
  <si>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</si>
  <si>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</si>
  <si>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</si>
  <si>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</si>
  <si>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</si>
  <si>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</si>
  <si>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</si>
  <si>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</si>
  <si>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</si>
  <si>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</si>
  <si>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</si>
  <si>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</si>
  <si>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</si>
  <si>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</si>
  <si>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</si>
  <si>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</si>
  <si>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</si>
  <si>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</si>
  <si>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</si>
  <si>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</si>
  <si>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</si>
  <si>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</si>
  <si>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</si>
  <si>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</si>
  <si>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</si>
  <si>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</si>
  <si>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</si>
  <si>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</si>
  <si>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</si>
  <si>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</si>
  <si>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</si>
  <si>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</si>
  <si>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</si>
  <si>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</si>
  <si>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</si>
  <si>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</si>
  <si>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</si>
  <si>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</si>
  <si>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</si>
  <si>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</si>
  <si>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</si>
  <si>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</si>
  <si>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</si>
  <si>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</si>
  <si>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</si>
  <si>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</si>
  <si>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</si>
  <si>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</si>
  <si>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</si>
  <si>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</si>
  <si>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</si>
  <si>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</si>
  <si>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</si>
  <si>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</si>
  <si>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</si>
  <si>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</si>
  <si>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</si>
  <si>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</si>
  <si>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</si>
  <si>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</si>
  <si>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</si>
  <si>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</si>
  <si>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</si>
  <si>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</si>
  <si>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</si>
  <si>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</si>
  <si>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</si>
  <si>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</si>
  <si>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</si>
  <si>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</si>
  <si>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</si>
  <si>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</si>
  <si>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</si>
  <si>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</si>
  <si>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</si>
  <si>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</si>
  <si>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</si>
  <si>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</si>
  <si>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</si>
  <si>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</si>
  <si>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</si>
  <si>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</si>
  <si>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</si>
  <si>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</si>
  <si>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</si>
  <si>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</si>
  <si>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</si>
  <si>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</si>
  <si>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</si>
  <si>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</si>
  <si>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</si>
  <si>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</si>
  <si>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</si>
  <si>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</si>
  <si>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</si>
  <si>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</si>
  <si>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</si>
  <si>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</si>
  <si>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</si>
  <si>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</si>
  <si>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</si>
  <si>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</si>
  <si>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</si>
  <si>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</si>
  <si>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</si>
  <si>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</si>
  <si>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</si>
  <si>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</si>
  <si>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</si>
  <si>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</si>
  <si>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</si>
  <si>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</si>
  <si>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</si>
  <si>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</si>
  <si>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</si>
  <si>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</si>
  <si>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</si>
  <si>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</si>
  <si>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</si>
  <si>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</si>
  <si>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</si>
  <si>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</si>
  <si>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</si>
  <si>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</si>
  <si>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</si>
  <si>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</si>
  <si>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</si>
  <si>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</si>
  <si>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</si>
  <si>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</si>
  <si>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</si>
  <si>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</si>
  <si>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</si>
  <si>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</si>
  <si>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</si>
  <si>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</si>
  <si>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</si>
  <si>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</si>
  <si>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</si>
  <si>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</si>
  <si>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</si>
  <si>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</si>
  <si>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</si>
  <si>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</si>
  <si>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</si>
  <si>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</si>
  <si>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</si>
  <si>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</si>
  <si>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</si>
  <si>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</si>
  <si>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</si>
  <si>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</si>
  <si>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</si>
  <si>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</si>
  <si>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</si>
  <si>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</si>
  <si>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</si>
  <si>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</si>
  <si>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</si>
  <si>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</si>
  <si>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</si>
  <si>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</si>
  <si>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</si>
  <si>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</si>
  <si>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</si>
  <si>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</si>
  <si>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</si>
  <si>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</si>
  <si>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</si>
  <si>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</si>
  <si>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</si>
  <si>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</si>
  <si>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</si>
  <si>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</si>
  <si>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</si>
  <si>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</si>
  <si>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</si>
  <si>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</si>
  <si>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</si>
  <si>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</si>
  <si>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</si>
  <si>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</si>
  <si>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</si>
  <si>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</si>
  <si>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</si>
  <si>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</si>
  <si>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</si>
  <si>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</si>
  <si>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</si>
  <si>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</si>
  <si>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</si>
  <si>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</si>
  <si>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</si>
  <si>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</si>
  <si>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</si>
  <si>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</si>
  <si>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</si>
  <si>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</si>
  <si>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</si>
  <si>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</si>
  <si>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</si>
  <si>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</si>
  <si>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</si>
  <si>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</si>
  <si>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</si>
  <si>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</si>
  <si>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</si>
  <si>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</si>
  <si>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</si>
  <si>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</si>
  <si>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</si>
  <si>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</si>
  <si>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</si>
  <si>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</si>
  <si>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</si>
  <si>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</si>
  <si>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</si>
  <si>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</si>
  <si>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</si>
  <si>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</si>
  <si>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</si>
  <si>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</si>
  <si>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</si>
  <si>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</si>
  <si>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</si>
  <si>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</si>
  <si>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</si>
  <si>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</si>
  <si>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</si>
  <si>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</si>
  <si>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</si>
  <si>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</si>
  <si>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</si>
  <si>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</si>
  <si>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</si>
  <si>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</si>
  <si>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</si>
  <si>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</si>
  <si>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</si>
  <si>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</si>
  <si>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</si>
  <si>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</si>
  <si>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</si>
  <si>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</si>
  <si>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</si>
  <si>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</si>
  <si>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</si>
  <si>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</si>
  <si>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</si>
  <si>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</si>
  <si>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</si>
  <si>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</si>
  <si>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</si>
  <si>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</si>
  <si>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</si>
  <si>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</si>
  <si>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</si>
  <si>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</si>
  <si>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</si>
  <si>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</si>
  <si>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</si>
  <si>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</si>
  <si>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</si>
  <si>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</si>
  <si>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</si>
  <si>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</si>
  <si>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</si>
  <si>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</si>
  <si>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</si>
  <si>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</si>
  <si>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</si>
  <si>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</si>
  <si>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</si>
  <si>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</si>
  <si>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</si>
  <si>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</si>
  <si>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</si>
  <si>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</si>
  <si>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</si>
  <si>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</si>
  <si>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</si>
  <si>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</si>
  <si>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</si>
  <si>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</si>
  <si>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</si>
  <si>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</si>
  <si>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</si>
  <si>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</si>
  <si>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</si>
  <si>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</si>
  <si>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</si>
  <si>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</si>
  <si>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</si>
  <si>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</si>
  <si>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</si>
  <si>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</si>
  <si>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</si>
  <si>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</si>
  <si>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</si>
  <si>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</si>
  <si>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</si>
  <si>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</si>
  <si>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</si>
  <si>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</si>
  <si>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</si>
  <si>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</si>
  <si>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</si>
  <si>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</si>
  <si>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</si>
  <si>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</si>
  <si>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</si>
  <si>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</si>
  <si>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</si>
  <si>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</si>
  <si>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</si>
  <si>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</si>
  <si>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</si>
  <si>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</si>
  <si>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</si>
  <si>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</si>
  <si>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</si>
  <si>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</si>
  <si>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</si>
  <si>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</si>
  <si>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</si>
  <si>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</si>
  <si>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</si>
  <si>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</si>
  <si>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</si>
  <si>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</si>
  <si>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</si>
  <si>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</si>
  <si>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</si>
  <si>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</si>
  <si>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</si>
  <si>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</si>
  <si>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</si>
  <si>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</si>
  <si>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</si>
  <si>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</si>
  <si>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</si>
  <si>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</si>
  <si>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</si>
  <si>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</si>
  <si>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</si>
  <si>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</si>
  <si>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</si>
  <si>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</si>
  <si>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</si>
  <si>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</si>
  <si>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</si>
  <si>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</si>
  <si>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</si>
  <si>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</si>
  <si>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</si>
  <si>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</si>
  <si>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</si>
  <si>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</si>
  <si>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</si>
  <si>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</si>
  <si>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</si>
  <si>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</si>
  <si>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</si>
  <si>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</si>
  <si>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</si>
  <si>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</si>
  <si>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</si>
  <si>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</si>
  <si>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</si>
  <si>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</si>
  <si>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</si>
  <si>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</si>
  <si>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</si>
  <si>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</si>
  <si>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</si>
  <si>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</si>
  <si>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</si>
  <si>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</si>
  <si>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</si>
  <si>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</si>
  <si>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</si>
  <si>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</si>
  <si>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</si>
  <si>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</si>
  <si>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</si>
  <si>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</si>
  <si>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</si>
  <si>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</si>
  <si>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</si>
  <si>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</si>
  <si>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</si>
  <si>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</si>
  <si>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</si>
  <si>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</si>
  <si>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</si>
  <si>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</si>
  <si>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</si>
  <si>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</si>
  <si>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</si>
  <si>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</si>
  <si>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</si>
  <si>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</si>
  <si>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</si>
  <si>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</si>
  <si>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</si>
  <si>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</si>
  <si>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</si>
  <si>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</si>
  <si>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</si>
  <si>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</si>
  <si>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</si>
  <si>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</si>
  <si>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</si>
  <si>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</si>
  <si>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</si>
  <si>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</si>
  <si>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</si>
  <si>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</si>
  <si>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</si>
  <si>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</si>
  <si>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</si>
  <si>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</si>
  <si>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</si>
  <si>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</si>
  <si>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</si>
  <si>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</si>
  <si>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</si>
  <si>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</si>
  <si>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</si>
  <si>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</si>
  <si>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</si>
  <si>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</si>
  <si>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</si>
  <si>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</si>
  <si>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</si>
  <si>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</si>
  <si>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</si>
  <si>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</si>
  <si>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</si>
  <si>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</si>
  <si>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</si>
  <si>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</si>
  <si>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</si>
  <si>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</si>
  <si>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</si>
  <si>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</si>
  <si>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</si>
  <si>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</si>
  <si>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</si>
  <si>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</si>
  <si>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</si>
  <si>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</si>
  <si>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</si>
  <si>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</si>
  <si>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</si>
  <si>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</si>
  <si>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</si>
  <si>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</si>
  <si>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</si>
  <si>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</si>
  <si>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</si>
  <si>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</si>
  <si>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</si>
  <si>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</si>
  <si>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</si>
  <si>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</si>
  <si>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</si>
  <si>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</si>
  <si>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</si>
  <si>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</si>
  <si>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</si>
  <si>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</si>
  <si>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</si>
  <si>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</si>
  <si>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</si>
  <si>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</si>
  <si>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</si>
  <si>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</si>
  <si>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</si>
  <si>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</si>
  <si>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</si>
  <si>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</si>
  <si>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2 Ксилема АД</t>
  </si>
  <si>
    <t>3 Рекорд АД</t>
  </si>
  <si>
    <t>4 Околчица АД</t>
  </si>
  <si>
    <t>5 Елпром - Елин АД</t>
  </si>
  <si>
    <t>6 Битко лизинг АД</t>
  </si>
  <si>
    <t xml:space="preserve">7 Инвестмашпроект </t>
  </si>
  <si>
    <t>8 Ръбър технолоджи груп АД</t>
  </si>
  <si>
    <t>9 Лейди 96 АД</t>
  </si>
  <si>
    <t>10 Инкомс - Телеком Холдинг АД</t>
  </si>
  <si>
    <t>11.Други</t>
  </si>
  <si>
    <t>12.Диамант АД</t>
  </si>
  <si>
    <t>13.Полимери АД</t>
  </si>
  <si>
    <t>14 Индустриален бизнес център АД</t>
  </si>
  <si>
    <t>15 Парк хотел Москва АД</t>
  </si>
  <si>
    <t>Дата на съставяне: 25.02.2013</t>
  </si>
  <si>
    <t>01.01.2012-31.12.2012</t>
  </si>
  <si>
    <t xml:space="preserve">Дата на съставяне:25.02.2013                                </t>
  </si>
  <si>
    <t xml:space="preserve">Дата  на съставяне: 25.02.2013                                                                                                                   </t>
  </si>
  <si>
    <t>Дата на съставяне:25.02.2013</t>
  </si>
  <si>
    <t>Задълженията по търговски заеми са към банка в Швейцария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</si>
</sst>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C45" sqref="C4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893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3948</v>
      </c>
      <c r="D11" s="151">
        <v>3948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17243</v>
      </c>
      <c r="D12" s="151">
        <v>17747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2854</v>
      </c>
      <c r="D13" s="151">
        <v>3302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28</v>
      </c>
      <c r="D15" s="151">
        <v>19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827</v>
      </c>
      <c r="D16" s="151">
        <v>1047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2563</v>
      </c>
      <c r="D17" s="151">
        <v>2122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27463</v>
      </c>
      <c r="D19" s="155">
        <f>SUM(D11:D18)</f>
        <v>28185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2001</v>
      </c>
      <c r="D20" s="151">
        <v>2072</v>
      </c>
      <c r="E20" s="237" t="s">
        <v>57</v>
      </c>
      <c r="F20" s="242" t="s">
        <v>58</v>
      </c>
      <c r="G20" s="158">
        <v>-80</v>
      </c>
      <c r="H20" s="158">
        <v>-692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8</v>
      </c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20567</v>
      </c>
      <c r="H25" s="154">
        <f>H19+H20+H21</f>
        <v>19955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8</v>
      </c>
      <c r="E27" s="253" t="s">
        <v>83</v>
      </c>
      <c r="F27" s="242" t="s">
        <v>84</v>
      </c>
      <c r="G27" s="154">
        <f>SUM(G28:G30)</f>
        <v>13329</v>
      </c>
      <c r="H27" s="154">
        <f>SUM(H28:H30)</f>
        <v>15146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13329</v>
      </c>
      <c r="H28" s="152">
        <v>15146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-1166</v>
      </c>
      <c r="H32" s="316">
        <v>-1074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12163</v>
      </c>
      <c r="H33" s="154">
        <f>H27+H31+H32</f>
        <v>14072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16339</v>
      </c>
      <c r="D34" s="155">
        <f>SUM(D35:D38)</f>
        <v>18770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39314</v>
      </c>
      <c r="H36" s="154">
        <f>H25+H17+H33</f>
        <v>40611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11635</v>
      </c>
      <c r="D37" s="151">
        <v>11583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4704</v>
      </c>
      <c r="D38" s="151">
        <v>7187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12310</v>
      </c>
      <c r="H39" s="158">
        <v>11831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641</v>
      </c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16369</v>
      </c>
      <c r="D45" s="155">
        <f>D34+D39+D44</f>
        <v>18800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16</v>
      </c>
      <c r="D47" s="151">
        <v>376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641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16</v>
      </c>
      <c r="D51" s="155">
        <f>SUM(D47:D50)</f>
        <v>376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1248</v>
      </c>
      <c r="H53" s="152">
        <v>1258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45852</v>
      </c>
      <c r="D55" s="155">
        <f>D19+D20+D21+D27+D32+D45+D51+D53+D54</f>
        <v>49441</v>
      </c>
      <c r="E55" s="237" t="s">
        <v>172</v>
      </c>
      <c r="F55" s="261" t="s">
        <v>173</v>
      </c>
      <c r="G55" s="154">
        <f>G49+G51+G52+G53+G54</f>
        <v>1889</v>
      </c>
      <c r="H55" s="154">
        <f>H49+H51+H52+H53+H54</f>
        <v>1258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383</v>
      </c>
      <c r="D58" s="151">
        <v>339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147</v>
      </c>
      <c r="D59" s="151">
        <v>159</v>
      </c>
      <c r="E59" s="251" t="s">
        <v>181</v>
      </c>
      <c r="F59" s="242" t="s">
        <v>182</v>
      </c>
      <c r="G59" s="152">
        <v>2561</v>
      </c>
      <c r="H59" s="152"/>
      <c r="M59" s="157"/>
    </row>
    <row r="60" spans="1:8" ht="15">
      <c r="A60" s="235" t="s">
        <v>183</v>
      </c>
      <c r="B60" s="241" t="s">
        <v>184</v>
      </c>
      <c r="C60" s="151">
        <v>323</v>
      </c>
      <c r="D60" s="151">
        <v>356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360</v>
      </c>
      <c r="D61" s="151">
        <v>306</v>
      </c>
      <c r="E61" s="243" t="s">
        <v>189</v>
      </c>
      <c r="F61" s="272" t="s">
        <v>190</v>
      </c>
      <c r="G61" s="154">
        <f>SUM(G62:G68)</f>
        <v>1521</v>
      </c>
      <c r="H61" s="154">
        <f>SUM(H62:H68)</f>
        <v>1939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134</v>
      </c>
      <c r="H62" s="152">
        <v>521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1213</v>
      </c>
      <c r="D64" s="155">
        <f>SUM(D58:D63)</f>
        <v>1160</v>
      </c>
      <c r="E64" s="237" t="s">
        <v>200</v>
      </c>
      <c r="F64" s="242" t="s">
        <v>201</v>
      </c>
      <c r="G64" s="152">
        <v>563</v>
      </c>
      <c r="H64" s="152">
        <v>526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645</v>
      </c>
      <c r="H66" s="152">
        <v>641</v>
      </c>
    </row>
    <row r="67" spans="1:8" ht="15">
      <c r="A67" s="235" t="s">
        <v>207</v>
      </c>
      <c r="B67" s="241" t="s">
        <v>208</v>
      </c>
      <c r="C67" s="151">
        <v>544</v>
      </c>
      <c r="D67" s="151">
        <v>590</v>
      </c>
      <c r="E67" s="237" t="s">
        <v>209</v>
      </c>
      <c r="F67" s="242" t="s">
        <v>210</v>
      </c>
      <c r="G67" s="152">
        <v>67</v>
      </c>
      <c r="H67" s="152">
        <v>61</v>
      </c>
    </row>
    <row r="68" spans="1:8" ht="15">
      <c r="A68" s="235" t="s">
        <v>211</v>
      </c>
      <c r="B68" s="241" t="s">
        <v>212</v>
      </c>
      <c r="C68" s="151">
        <v>510</v>
      </c>
      <c r="D68" s="151">
        <v>468</v>
      </c>
      <c r="E68" s="237" t="s">
        <v>213</v>
      </c>
      <c r="F68" s="242" t="s">
        <v>214</v>
      </c>
      <c r="G68" s="152">
        <v>112</v>
      </c>
      <c r="H68" s="152">
        <v>190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379</v>
      </c>
      <c r="H69" s="152">
        <v>7331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4461</v>
      </c>
      <c r="H71" s="161">
        <f>H59+H60+H61+H69+H70</f>
        <v>9270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463</v>
      </c>
      <c r="D74" s="151">
        <v>468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1517</v>
      </c>
      <c r="D75" s="155">
        <f>SUM(D67:D74)</f>
        <v>1526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5520</v>
      </c>
      <c r="D78" s="155">
        <f>SUM(D79:D81)</f>
        <v>7442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2359</v>
      </c>
      <c r="D79" s="151">
        <v>3997</v>
      </c>
      <c r="E79" s="251" t="s">
        <v>242</v>
      </c>
      <c r="F79" s="261" t="s">
        <v>243</v>
      </c>
      <c r="G79" s="162">
        <f>G71+G74+G75+G76</f>
        <v>4461</v>
      </c>
      <c r="H79" s="162">
        <f>H71+H74+H75+H76</f>
        <v>9270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3161</v>
      </c>
      <c r="D81" s="151">
        <v>3445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5520</v>
      </c>
      <c r="D84" s="155">
        <f>D83+D82+D78</f>
        <v>7442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216</v>
      </c>
      <c r="D87" s="151">
        <v>119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3656</v>
      </c>
      <c r="D88" s="151">
        <v>3282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3872</v>
      </c>
      <c r="D91" s="155">
        <f>SUM(D87:D90)</f>
        <v>3401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12122</v>
      </c>
      <c r="D93" s="155">
        <f>D64+D75+D84+D91+D92</f>
        <v>13529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57974</v>
      </c>
      <c r="D94" s="164">
        <f>D93+D55</f>
        <v>62970</v>
      </c>
      <c r="E94" s="449" t="s">
        <v>270</v>
      </c>
      <c r="F94" s="289" t="s">
        <v>271</v>
      </c>
      <c r="G94" s="165">
        <f>G36+G39+G55+G79</f>
        <v>57974</v>
      </c>
      <c r="H94" s="165">
        <f>H36+H39+H55+H79</f>
        <v>62970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41330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25">
      <selection activeCell="H41" sqref="H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01.01.2012-31.12.2012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2002</v>
      </c>
      <c r="D9" s="46">
        <v>2047</v>
      </c>
      <c r="E9" s="298" t="s">
        <v>285</v>
      </c>
      <c r="F9" s="549" t="s">
        <v>286</v>
      </c>
      <c r="G9" s="550">
        <v>1431</v>
      </c>
      <c r="H9" s="550">
        <v>1582</v>
      </c>
    </row>
    <row r="10" spans="1:8" ht="12">
      <c r="A10" s="298" t="s">
        <v>287</v>
      </c>
      <c r="B10" s="299" t="s">
        <v>288</v>
      </c>
      <c r="C10" s="46">
        <v>2175</v>
      </c>
      <c r="D10" s="46">
        <v>2641</v>
      </c>
      <c r="E10" s="298" t="s">
        <v>289</v>
      </c>
      <c r="F10" s="549" t="s">
        <v>290</v>
      </c>
      <c r="G10" s="550">
        <v>3442</v>
      </c>
      <c r="H10" s="550">
        <v>3375</v>
      </c>
    </row>
    <row r="11" spans="1:8" ht="12">
      <c r="A11" s="298" t="s">
        <v>291</v>
      </c>
      <c r="B11" s="299" t="s">
        <v>292</v>
      </c>
      <c r="C11" s="46">
        <v>1535</v>
      </c>
      <c r="D11" s="46">
        <v>1603</v>
      </c>
      <c r="E11" s="300" t="s">
        <v>293</v>
      </c>
      <c r="F11" s="549" t="s">
        <v>294</v>
      </c>
      <c r="G11" s="550">
        <v>6303</v>
      </c>
      <c r="H11" s="550">
        <v>5987</v>
      </c>
    </row>
    <row r="12" spans="1:8" ht="12">
      <c r="A12" s="298" t="s">
        <v>295</v>
      </c>
      <c r="B12" s="299" t="s">
        <v>296</v>
      </c>
      <c r="C12" s="46">
        <v>4124</v>
      </c>
      <c r="D12" s="46">
        <v>4456</v>
      </c>
      <c r="E12" s="300" t="s">
        <v>78</v>
      </c>
      <c r="F12" s="549" t="s">
        <v>297</v>
      </c>
      <c r="G12" s="550">
        <v>721</v>
      </c>
      <c r="H12" s="550">
        <v>863</v>
      </c>
    </row>
    <row r="13" spans="1:18" ht="12">
      <c r="A13" s="298" t="s">
        <v>298</v>
      </c>
      <c r="B13" s="299" t="s">
        <v>299</v>
      </c>
      <c r="C13" s="46">
        <v>726</v>
      </c>
      <c r="D13" s="46">
        <v>745</v>
      </c>
      <c r="E13" s="301" t="s">
        <v>51</v>
      </c>
      <c r="F13" s="551" t="s">
        <v>300</v>
      </c>
      <c r="G13" s="548">
        <f>SUM(G9:G12)</f>
        <v>11897</v>
      </c>
      <c r="H13" s="548">
        <f>SUM(H9:H12)</f>
        <v>11807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1722</v>
      </c>
      <c r="D14" s="46">
        <v>1779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-35</v>
      </c>
      <c r="D15" s="47">
        <v>87</v>
      </c>
      <c r="E15" s="296" t="s">
        <v>305</v>
      </c>
      <c r="F15" s="554" t="s">
        <v>306</v>
      </c>
      <c r="G15" s="550">
        <v>8</v>
      </c>
      <c r="H15" s="550">
        <v>135</v>
      </c>
    </row>
    <row r="16" spans="1:8" ht="12">
      <c r="A16" s="298" t="s">
        <v>307</v>
      </c>
      <c r="B16" s="299" t="s">
        <v>308</v>
      </c>
      <c r="C16" s="47">
        <v>723</v>
      </c>
      <c r="D16" s="47">
        <v>439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12972</v>
      </c>
      <c r="D19" s="49">
        <f>SUM(D9:D15)+D16</f>
        <v>13797</v>
      </c>
      <c r="E19" s="304" t="s">
        <v>317</v>
      </c>
      <c r="F19" s="552" t="s">
        <v>318</v>
      </c>
      <c r="G19" s="550">
        <v>662</v>
      </c>
      <c r="H19" s="550">
        <v>964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74</v>
      </c>
      <c r="D22" s="46">
        <v>20</v>
      </c>
      <c r="E22" s="304" t="s">
        <v>326</v>
      </c>
      <c r="F22" s="552" t="s">
        <v>327</v>
      </c>
      <c r="G22" s="550"/>
      <c r="H22" s="550">
        <v>36</v>
      </c>
    </row>
    <row r="23" spans="1:8" ht="24">
      <c r="A23" s="298" t="s">
        <v>328</v>
      </c>
      <c r="B23" s="305" t="s">
        <v>329</v>
      </c>
      <c r="C23" s="46">
        <v>733</v>
      </c>
      <c r="D23" s="46">
        <v>971</v>
      </c>
      <c r="E23" s="298" t="s">
        <v>330</v>
      </c>
      <c r="F23" s="552" t="s">
        <v>331</v>
      </c>
      <c r="G23" s="550"/>
      <c r="H23" s="550">
        <v>34</v>
      </c>
    </row>
    <row r="24" spans="1:18" ht="12">
      <c r="A24" s="298" t="s">
        <v>332</v>
      </c>
      <c r="B24" s="305" t="s">
        <v>333</v>
      </c>
      <c r="C24" s="46">
        <v>34</v>
      </c>
      <c r="D24" s="46"/>
      <c r="E24" s="301" t="s">
        <v>103</v>
      </c>
      <c r="F24" s="554" t="s">
        <v>334</v>
      </c>
      <c r="G24" s="548">
        <f>SUM(G19:G23)</f>
        <v>662</v>
      </c>
      <c r="H24" s="548">
        <f>SUM(H19:H23)</f>
        <v>1034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332</v>
      </c>
      <c r="D25" s="46">
        <v>138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1173</v>
      </c>
      <c r="D26" s="49">
        <f>SUM(D22:D25)</f>
        <v>1129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14145</v>
      </c>
      <c r="D28" s="50">
        <f>D26+D19</f>
        <v>14926</v>
      </c>
      <c r="E28" s="127" t="s">
        <v>339</v>
      </c>
      <c r="F28" s="554" t="s">
        <v>340</v>
      </c>
      <c r="G28" s="548">
        <f>G13+G15+G24</f>
        <v>12567</v>
      </c>
      <c r="H28" s="548">
        <f>H13+H15+H24</f>
        <v>12976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1578</v>
      </c>
      <c r="H30" s="53">
        <f>IF((D28-H28)&gt;0,D28-H28,0)</f>
        <v>1950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52</v>
      </c>
      <c r="H31" s="550">
        <v>119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14145</v>
      </c>
      <c r="D33" s="49">
        <f>D28+D31+D32</f>
        <v>14926</v>
      </c>
      <c r="E33" s="127" t="s">
        <v>353</v>
      </c>
      <c r="F33" s="554" t="s">
        <v>354</v>
      </c>
      <c r="G33" s="53">
        <f>G32+G31+G28</f>
        <v>12619</v>
      </c>
      <c r="H33" s="53">
        <f>H32+H31+H28</f>
        <v>13095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1526</v>
      </c>
      <c r="H34" s="548">
        <f>IF((D33-H33)&gt;0,D33-H33,0)</f>
        <v>1831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-73</v>
      </c>
      <c r="D35" s="49">
        <f>D36+D37+D38</f>
        <v>-3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6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-79</v>
      </c>
      <c r="D37" s="430">
        <v>-3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1453</v>
      </c>
      <c r="H39" s="559">
        <f>IF(H34&gt;0,IF(D35+H34&lt;0,0,D35+H34),IF(D34-D35&lt;0,D35-D34,0))</f>
        <v>1828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>
        <v>287</v>
      </c>
      <c r="H40" s="550">
        <v>754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1166</v>
      </c>
      <c r="H41" s="52">
        <f>IF(D39=0,IF(H39-H40&gt;0,H39-H40+D40,0),IF(D39-D40&lt;0,D40-D39+H40,0))</f>
        <v>1074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14072</v>
      </c>
      <c r="D42" s="53">
        <f>D33+D35+D39</f>
        <v>14923</v>
      </c>
      <c r="E42" s="128" t="s">
        <v>380</v>
      </c>
      <c r="F42" s="129" t="s">
        <v>381</v>
      </c>
      <c r="G42" s="53">
        <f>G39+G33</f>
        <v>14072</v>
      </c>
      <c r="H42" s="53">
        <f>H39+H33</f>
        <v>14923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41330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30">
      <selection activeCell="A61" sqref="A6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01.01.2012-31.12.2012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14162</v>
      </c>
      <c r="D10" s="54">
        <v>13597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-7661</v>
      </c>
      <c r="D11" s="54">
        <v>-7580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-4751</v>
      </c>
      <c r="D13" s="54">
        <v>-5324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21</v>
      </c>
      <c r="D18" s="54">
        <v>-13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-903</v>
      </c>
      <c r="D19" s="54">
        <v>-1215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868</v>
      </c>
      <c r="D20" s="55">
        <f>SUM(D10:D19)</f>
        <v>-535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-1526</v>
      </c>
      <c r="D22" s="54">
        <v>-1320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2685</v>
      </c>
      <c r="D23" s="54">
        <v>952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610</v>
      </c>
      <c r="D31" s="54">
        <v>957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1769</v>
      </c>
      <c r="D32" s="55">
        <f>SUM(D22:D31)</f>
        <v>589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3023</v>
      </c>
      <c r="D36" s="54">
        <v>252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-69</v>
      </c>
      <c r="D39" s="54">
        <v>-131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-5120</v>
      </c>
      <c r="D41" s="54">
        <v>713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-2166</v>
      </c>
      <c r="D42" s="55">
        <f>SUM(D34:D41)</f>
        <v>834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471</v>
      </c>
      <c r="D43" s="55">
        <f>D42+D32+D20</f>
        <v>888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3401</v>
      </c>
      <c r="D44" s="132">
        <v>2513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3872</v>
      </c>
      <c r="D45" s="55">
        <f>D44+D43</f>
        <v>3401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3872</v>
      </c>
      <c r="D46" s="56">
        <v>3401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01.01.2012-31.12.2012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-692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15146</v>
      </c>
      <c r="J11" s="58">
        <f>'справка №1-БАЛАНС'!H29+'справка №1-БАЛАНС'!H32</f>
        <v>-1074</v>
      </c>
      <c r="K11" s="60"/>
      <c r="L11" s="344">
        <f>SUM(C11:K11)</f>
        <v>40611</v>
      </c>
      <c r="M11" s="58">
        <f>'справка №1-БАЛАНС'!H39</f>
        <v>11831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-692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15146</v>
      </c>
      <c r="J15" s="61">
        <f t="shared" si="2"/>
        <v>-1074</v>
      </c>
      <c r="K15" s="61">
        <f t="shared" si="2"/>
        <v>0</v>
      </c>
      <c r="L15" s="344">
        <f t="shared" si="1"/>
        <v>40611</v>
      </c>
      <c r="M15" s="61">
        <f t="shared" si="2"/>
        <v>11831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-1166</v>
      </c>
      <c r="K16" s="60"/>
      <c r="L16" s="344">
        <f t="shared" si="1"/>
        <v>-1166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612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612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>
        <v>612</v>
      </c>
      <c r="F25" s="185"/>
      <c r="G25" s="185"/>
      <c r="H25" s="185"/>
      <c r="I25" s="185"/>
      <c r="J25" s="185"/>
      <c r="K25" s="185"/>
      <c r="L25" s="344">
        <f t="shared" si="1"/>
        <v>612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-1817</v>
      </c>
      <c r="J28" s="60">
        <v>1074</v>
      </c>
      <c r="K28" s="60"/>
      <c r="L28" s="344">
        <f t="shared" si="1"/>
        <v>-743</v>
      </c>
      <c r="M28" s="60">
        <v>479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-80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13329</v>
      </c>
      <c r="J29" s="59">
        <f t="shared" si="6"/>
        <v>-1166</v>
      </c>
      <c r="K29" s="59">
        <f t="shared" si="6"/>
        <v>0</v>
      </c>
      <c r="L29" s="344">
        <f t="shared" si="1"/>
        <v>39314</v>
      </c>
      <c r="M29" s="59">
        <f t="shared" si="6"/>
        <v>12310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-80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13329</v>
      </c>
      <c r="J32" s="59">
        <f t="shared" si="7"/>
        <v>-1166</v>
      </c>
      <c r="K32" s="59">
        <f t="shared" si="7"/>
        <v>0</v>
      </c>
      <c r="L32" s="344">
        <f t="shared" si="1"/>
        <v>39314</v>
      </c>
      <c r="M32" s="59">
        <f>M29+M30+M31</f>
        <v>12310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895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pane xSplit="14910" topLeftCell="L1" activePane="topLeft" state="split"/>
      <selection pane="topLeft" activeCell="A39" sqref="A39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"Българска холдингова компания" АД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13" t="s">
        <v>5</v>
      </c>
      <c r="B3" s="614"/>
      <c r="C3" s="616" t="str">
        <f>'справка №1-БАЛАНС'!E5</f>
        <v>01.01.2012-31.12.2012</v>
      </c>
      <c r="D3" s="616"/>
      <c r="E3" s="616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3948</v>
      </c>
      <c r="E9" s="189"/>
      <c r="F9" s="189"/>
      <c r="G9" s="74">
        <f>D9+E9-F9</f>
        <v>3948</v>
      </c>
      <c r="H9" s="65"/>
      <c r="I9" s="65"/>
      <c r="J9" s="74">
        <f>G9+H9-I9</f>
        <v>3948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3948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21568</v>
      </c>
      <c r="E10" s="189">
        <v>73</v>
      </c>
      <c r="F10" s="189"/>
      <c r="G10" s="74">
        <f aca="true" t="shared" si="2" ref="G10:G39">D10+E10-F10</f>
        <v>21641</v>
      </c>
      <c r="H10" s="65"/>
      <c r="I10" s="65"/>
      <c r="J10" s="74">
        <f aca="true" t="shared" si="3" ref="J10:J39">G10+H10-I10</f>
        <v>21641</v>
      </c>
      <c r="K10" s="65">
        <v>3821</v>
      </c>
      <c r="L10" s="65">
        <v>577</v>
      </c>
      <c r="M10" s="65"/>
      <c r="N10" s="74">
        <f aca="true" t="shared" si="4" ref="N10:N39">K10+L10-M10</f>
        <v>4398</v>
      </c>
      <c r="O10" s="65"/>
      <c r="P10" s="65"/>
      <c r="Q10" s="74">
        <f t="shared" si="0"/>
        <v>4398</v>
      </c>
      <c r="R10" s="74">
        <f t="shared" si="1"/>
        <v>17243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9466</v>
      </c>
      <c r="E11" s="189">
        <v>56</v>
      </c>
      <c r="F11" s="189">
        <v>2</v>
      </c>
      <c r="G11" s="74">
        <f t="shared" si="2"/>
        <v>9520</v>
      </c>
      <c r="H11" s="65"/>
      <c r="I11" s="65"/>
      <c r="J11" s="74">
        <f t="shared" si="3"/>
        <v>9520</v>
      </c>
      <c r="K11" s="65">
        <v>6164</v>
      </c>
      <c r="L11" s="65">
        <v>502</v>
      </c>
      <c r="M11" s="65"/>
      <c r="N11" s="74">
        <f t="shared" si="4"/>
        <v>6666</v>
      </c>
      <c r="O11" s="65"/>
      <c r="P11" s="65"/>
      <c r="Q11" s="74">
        <f t="shared" si="0"/>
        <v>6666</v>
      </c>
      <c r="R11" s="74">
        <f t="shared" si="1"/>
        <v>2854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1035</v>
      </c>
      <c r="E13" s="189">
        <v>46</v>
      </c>
      <c r="F13" s="189"/>
      <c r="G13" s="74">
        <f t="shared" si="2"/>
        <v>1081</v>
      </c>
      <c r="H13" s="65"/>
      <c r="I13" s="65"/>
      <c r="J13" s="74">
        <f t="shared" si="3"/>
        <v>1081</v>
      </c>
      <c r="K13" s="65">
        <v>1016</v>
      </c>
      <c r="L13" s="65">
        <v>37</v>
      </c>
      <c r="M13" s="65"/>
      <c r="N13" s="74">
        <f t="shared" si="4"/>
        <v>1053</v>
      </c>
      <c r="O13" s="65"/>
      <c r="P13" s="65"/>
      <c r="Q13" s="74">
        <f t="shared" si="0"/>
        <v>1053</v>
      </c>
      <c r="R13" s="74">
        <f t="shared" si="1"/>
        <v>28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3557</v>
      </c>
      <c r="E14" s="189">
        <v>118</v>
      </c>
      <c r="F14" s="189">
        <v>4</v>
      </c>
      <c r="G14" s="74">
        <f t="shared" si="2"/>
        <v>3671</v>
      </c>
      <c r="H14" s="65"/>
      <c r="I14" s="65"/>
      <c r="J14" s="74">
        <f t="shared" si="3"/>
        <v>3671</v>
      </c>
      <c r="K14" s="65">
        <v>2510</v>
      </c>
      <c r="L14" s="65">
        <v>334</v>
      </c>
      <c r="M14" s="65"/>
      <c r="N14" s="74">
        <f t="shared" si="4"/>
        <v>2844</v>
      </c>
      <c r="O14" s="65"/>
      <c r="P14" s="65"/>
      <c r="Q14" s="74">
        <f t="shared" si="0"/>
        <v>2844</v>
      </c>
      <c r="R14" s="74">
        <f t="shared" si="1"/>
        <v>827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2122</v>
      </c>
      <c r="E15" s="457">
        <v>441</v>
      </c>
      <c r="F15" s="457"/>
      <c r="G15" s="74">
        <f t="shared" si="2"/>
        <v>2563</v>
      </c>
      <c r="H15" s="458"/>
      <c r="I15" s="458"/>
      <c r="J15" s="74">
        <f t="shared" si="3"/>
        <v>2563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2563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41696</v>
      </c>
      <c r="E17" s="194">
        <f>SUM(E9:E16)</f>
        <v>734</v>
      </c>
      <c r="F17" s="194">
        <f>SUM(F9:F16)</f>
        <v>6</v>
      </c>
      <c r="G17" s="74">
        <f t="shared" si="2"/>
        <v>42424</v>
      </c>
      <c r="H17" s="75">
        <f>SUM(H9:H16)</f>
        <v>0</v>
      </c>
      <c r="I17" s="75">
        <f>SUM(I9:I16)</f>
        <v>0</v>
      </c>
      <c r="J17" s="74">
        <f t="shared" si="3"/>
        <v>42424</v>
      </c>
      <c r="K17" s="75">
        <f>SUM(K9:K16)</f>
        <v>13511</v>
      </c>
      <c r="L17" s="75">
        <f>SUM(L9:L16)</f>
        <v>1450</v>
      </c>
      <c r="M17" s="75">
        <f>SUM(M9:M16)</f>
        <v>0</v>
      </c>
      <c r="N17" s="74">
        <f t="shared" si="4"/>
        <v>14961</v>
      </c>
      <c r="O17" s="75">
        <f>SUM(O9:O16)</f>
        <v>0</v>
      </c>
      <c r="P17" s="75">
        <f>SUM(P9:P16)</f>
        <v>0</v>
      </c>
      <c r="Q17" s="74">
        <f t="shared" si="5"/>
        <v>14961</v>
      </c>
      <c r="R17" s="74">
        <f t="shared" si="6"/>
        <v>27463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2868</v>
      </c>
      <c r="E18" s="187"/>
      <c r="F18" s="187"/>
      <c r="G18" s="74">
        <f t="shared" si="2"/>
        <v>2868</v>
      </c>
      <c r="H18" s="63"/>
      <c r="I18" s="63"/>
      <c r="J18" s="74">
        <f t="shared" si="3"/>
        <v>2868</v>
      </c>
      <c r="K18" s="63">
        <v>796</v>
      </c>
      <c r="L18" s="63">
        <v>71</v>
      </c>
      <c r="M18" s="63"/>
      <c r="N18" s="74">
        <f t="shared" si="4"/>
        <v>867</v>
      </c>
      <c r="O18" s="63"/>
      <c r="P18" s="63"/>
      <c r="Q18" s="74">
        <f t="shared" si="5"/>
        <v>867</v>
      </c>
      <c r="R18" s="74">
        <f t="shared" si="6"/>
        <v>2001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33</v>
      </c>
      <c r="E22" s="189"/>
      <c r="F22" s="189"/>
      <c r="G22" s="74">
        <f t="shared" si="2"/>
        <v>33</v>
      </c>
      <c r="H22" s="65"/>
      <c r="I22" s="65"/>
      <c r="J22" s="74">
        <f t="shared" si="3"/>
        <v>33</v>
      </c>
      <c r="K22" s="65">
        <v>25</v>
      </c>
      <c r="L22" s="65">
        <v>5</v>
      </c>
      <c r="M22" s="65"/>
      <c r="N22" s="74">
        <f t="shared" si="4"/>
        <v>30</v>
      </c>
      <c r="O22" s="65"/>
      <c r="P22" s="65"/>
      <c r="Q22" s="74">
        <f t="shared" si="5"/>
        <v>30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82</v>
      </c>
      <c r="L25" s="66">
        <f t="shared" si="7"/>
        <v>5</v>
      </c>
      <c r="M25" s="66">
        <f t="shared" si="7"/>
        <v>0</v>
      </c>
      <c r="N25" s="67">
        <f t="shared" si="4"/>
        <v>87</v>
      </c>
      <c r="O25" s="66">
        <f t="shared" si="7"/>
        <v>0</v>
      </c>
      <c r="P25" s="66">
        <f t="shared" si="7"/>
        <v>0</v>
      </c>
      <c r="Q25" s="67">
        <f t="shared" si="5"/>
        <v>87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18770</v>
      </c>
      <c r="E27" s="192">
        <f aca="true" t="shared" si="8" ref="E27:P27">SUM(E28:E31)</f>
        <v>0</v>
      </c>
      <c r="F27" s="192">
        <f t="shared" si="8"/>
        <v>2397</v>
      </c>
      <c r="G27" s="71">
        <f t="shared" si="2"/>
        <v>16373</v>
      </c>
      <c r="H27" s="70">
        <f t="shared" si="8"/>
        <v>52</v>
      </c>
      <c r="I27" s="70">
        <f t="shared" si="8"/>
        <v>86</v>
      </c>
      <c r="J27" s="71">
        <f t="shared" si="3"/>
        <v>16339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16339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11583</v>
      </c>
      <c r="E30" s="189"/>
      <c r="F30" s="189"/>
      <c r="G30" s="74">
        <f t="shared" si="2"/>
        <v>11583</v>
      </c>
      <c r="H30" s="72">
        <v>52</v>
      </c>
      <c r="I30" s="72"/>
      <c r="J30" s="74">
        <f t="shared" si="3"/>
        <v>11635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11635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7187</v>
      </c>
      <c r="E31" s="189"/>
      <c r="F31" s="189">
        <v>2397</v>
      </c>
      <c r="G31" s="74">
        <f t="shared" si="2"/>
        <v>4790</v>
      </c>
      <c r="H31" s="72"/>
      <c r="I31" s="72">
        <v>86</v>
      </c>
      <c r="J31" s="74">
        <f t="shared" si="3"/>
        <v>4704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4704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18800</v>
      </c>
      <c r="E38" s="194">
        <f aca="true" t="shared" si="12" ref="E38:P38">E27+E32+E37</f>
        <v>0</v>
      </c>
      <c r="F38" s="194">
        <f t="shared" si="12"/>
        <v>2397</v>
      </c>
      <c r="G38" s="74">
        <f t="shared" si="2"/>
        <v>16403</v>
      </c>
      <c r="H38" s="75">
        <f t="shared" si="12"/>
        <v>52</v>
      </c>
      <c r="I38" s="75">
        <f t="shared" si="12"/>
        <v>86</v>
      </c>
      <c r="J38" s="74">
        <f t="shared" si="3"/>
        <v>16369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16369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63454</v>
      </c>
      <c r="E40" s="438">
        <f>E17+E18+E19+E25+E38+E39</f>
        <v>734</v>
      </c>
      <c r="F40" s="438">
        <f aca="true" t="shared" si="13" ref="F40:R40">F17+F18+F19+F25+F38+F39</f>
        <v>2403</v>
      </c>
      <c r="G40" s="438">
        <f t="shared" si="13"/>
        <v>61785</v>
      </c>
      <c r="H40" s="438">
        <f t="shared" si="13"/>
        <v>52</v>
      </c>
      <c r="I40" s="438">
        <f t="shared" si="13"/>
        <v>86</v>
      </c>
      <c r="J40" s="438">
        <f t="shared" si="13"/>
        <v>61751</v>
      </c>
      <c r="K40" s="438">
        <f t="shared" si="13"/>
        <v>14389</v>
      </c>
      <c r="L40" s="438">
        <f t="shared" si="13"/>
        <v>1526</v>
      </c>
      <c r="M40" s="438">
        <f t="shared" si="13"/>
        <v>0</v>
      </c>
      <c r="N40" s="438">
        <f t="shared" si="13"/>
        <v>15915</v>
      </c>
      <c r="O40" s="438">
        <f t="shared" si="13"/>
        <v>0</v>
      </c>
      <c r="P40" s="438">
        <f t="shared" si="13"/>
        <v>0</v>
      </c>
      <c r="Q40" s="438">
        <f t="shared" si="13"/>
        <v>15915</v>
      </c>
      <c r="R40" s="438">
        <f t="shared" si="13"/>
        <v>45836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PageLayoutView="0" workbookViewId="0" topLeftCell="A90">
      <selection activeCell="A115" sqref="A11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01.01.2012-31.12.2012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16</v>
      </c>
      <c r="D11" s="119">
        <f>SUM(D12:D14)</f>
        <v>0</v>
      </c>
      <c r="E11" s="120">
        <f>SUM(E12:E14)</f>
        <v>16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16</v>
      </c>
      <c r="D12" s="108"/>
      <c r="E12" s="120">
        <f aca="true" t="shared" si="0" ref="E12:E42">C12-D12</f>
        <v>16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16</v>
      </c>
      <c r="D19" s="104">
        <f>D11+D15+D16</f>
        <v>0</v>
      </c>
      <c r="E19" s="118">
        <f>E11+E15+E16</f>
        <v>16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544</v>
      </c>
      <c r="D24" s="119">
        <f>SUM(D25:D27)</f>
        <v>544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544</v>
      </c>
      <c r="D26" s="108">
        <v>544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510</v>
      </c>
      <c r="D28" s="108">
        <v>510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463</v>
      </c>
      <c r="D38" s="105">
        <f>SUM(D39:D42)</f>
        <v>463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463</v>
      </c>
      <c r="D42" s="108">
        <v>463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1517</v>
      </c>
      <c r="D43" s="104">
        <f>D24+D28+D29+D31+D30+D32+D33+D38</f>
        <v>1517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1533</v>
      </c>
      <c r="D44" s="103">
        <f>D43+D21+D19+D9</f>
        <v>1517</v>
      </c>
      <c r="E44" s="118">
        <f>E43+E21+E19+E9</f>
        <v>16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641</v>
      </c>
      <c r="D52" s="103">
        <f>SUM(D53:D55)</f>
        <v>0</v>
      </c>
      <c r="E52" s="119">
        <f>C52-D52</f>
        <v>641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641</v>
      </c>
      <c r="D53" s="108"/>
      <c r="E53" s="119">
        <f>C53-D53</f>
        <v>641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641</v>
      </c>
      <c r="D66" s="103">
        <f>D52+D56+D61+D62+D63+D64</f>
        <v>0</v>
      </c>
      <c r="E66" s="119">
        <f t="shared" si="1"/>
        <v>641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1248</v>
      </c>
      <c r="D68" s="108"/>
      <c r="E68" s="119">
        <f t="shared" si="1"/>
        <v>1248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134</v>
      </c>
      <c r="D71" s="105">
        <f>SUM(D72:D74)</f>
        <v>134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119</v>
      </c>
      <c r="D72" s="108">
        <v>119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15</v>
      </c>
      <c r="D74" s="108">
        <v>15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2561</v>
      </c>
      <c r="D75" s="103">
        <f>D76+D78</f>
        <v>2561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2561</v>
      </c>
      <c r="D76" s="108">
        <v>2561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1387</v>
      </c>
      <c r="D85" s="104">
        <f>SUM(D86:D90)+D94</f>
        <v>1387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563</v>
      </c>
      <c r="D87" s="108">
        <v>563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645</v>
      </c>
      <c r="D89" s="108">
        <v>645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112</v>
      </c>
      <c r="D90" s="103">
        <f>SUM(D91:D93)</f>
        <v>112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112</v>
      </c>
      <c r="D93" s="108">
        <v>112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67</v>
      </c>
      <c r="D94" s="108">
        <v>67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379</v>
      </c>
      <c r="D95" s="108">
        <v>379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4461</v>
      </c>
      <c r="D96" s="104">
        <f>D85+D80+D75+D71+D95</f>
        <v>4461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6350</v>
      </c>
      <c r="D97" s="104">
        <f>D96+D68+D66</f>
        <v>4461</v>
      </c>
      <c r="E97" s="104">
        <f>E96+E68+E66</f>
        <v>1889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896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 t="s">
        <v>780</v>
      </c>
      <c r="B113" s="388"/>
      <c r="C113" s="349"/>
      <c r="D113" s="349"/>
      <c r="E113" s="349"/>
      <c r="F113" s="349"/>
    </row>
    <row r="114" spans="1:6" ht="12">
      <c r="A114" s="349" t="s">
        <v>897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01.01.2012-31.12.2012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7587016</v>
      </c>
      <c r="D12" s="98"/>
      <c r="E12" s="98"/>
      <c r="F12" s="98">
        <v>923</v>
      </c>
      <c r="G12" s="98"/>
      <c r="H12" s="98">
        <v>77</v>
      </c>
      <c r="I12" s="434">
        <f>F12+G12-H12</f>
        <v>846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2263000</v>
      </c>
      <c r="D15" s="98"/>
      <c r="E15" s="98"/>
      <c r="F15" s="98">
        <v>3874</v>
      </c>
      <c r="G15" s="98"/>
      <c r="H15" s="98">
        <v>16</v>
      </c>
      <c r="I15" s="434">
        <f t="shared" si="0"/>
        <v>3858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9850016</v>
      </c>
      <c r="D17" s="85">
        <f t="shared" si="1"/>
        <v>0</v>
      </c>
      <c r="E17" s="85">
        <f t="shared" si="1"/>
        <v>0</v>
      </c>
      <c r="F17" s="85">
        <f t="shared" si="1"/>
        <v>4827</v>
      </c>
      <c r="G17" s="85">
        <f t="shared" si="1"/>
        <v>0</v>
      </c>
      <c r="H17" s="85">
        <f t="shared" si="1"/>
        <v>93</v>
      </c>
      <c r="I17" s="434">
        <f t="shared" si="0"/>
        <v>4734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3233741</v>
      </c>
      <c r="D19" s="98"/>
      <c r="E19" s="98"/>
      <c r="F19" s="98">
        <v>3176</v>
      </c>
      <c r="G19" s="98"/>
      <c r="H19" s="98">
        <v>15</v>
      </c>
      <c r="I19" s="434">
        <f t="shared" si="0"/>
        <v>3161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1977</v>
      </c>
      <c r="G23" s="98">
        <v>382</v>
      </c>
      <c r="H23" s="98"/>
      <c r="I23" s="434">
        <f t="shared" si="0"/>
        <v>2359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4233741</v>
      </c>
      <c r="D26" s="85">
        <f t="shared" si="2"/>
        <v>0</v>
      </c>
      <c r="E26" s="85">
        <f t="shared" si="2"/>
        <v>0</v>
      </c>
      <c r="F26" s="85">
        <f t="shared" si="2"/>
        <v>5153</v>
      </c>
      <c r="G26" s="85">
        <f t="shared" si="2"/>
        <v>382</v>
      </c>
      <c r="H26" s="85">
        <f t="shared" si="2"/>
        <v>15</v>
      </c>
      <c r="I26" s="434">
        <f t="shared" si="0"/>
        <v>5520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896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46">
      <selection activeCell="C42" sqref="C4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01.01.2012-31.12.2012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10729</v>
      </c>
      <c r="D12" s="575">
        <v>0.5417</v>
      </c>
      <c r="E12" s="441"/>
      <c r="F12" s="443">
        <f>C12-E12</f>
        <v>10729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8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16" ht="11.25" customHeight="1">
      <c r="A19" s="38" t="s">
        <v>565</v>
      </c>
      <c r="B19" s="39" t="s">
        <v>832</v>
      </c>
      <c r="C19" s="429">
        <f>SUM(C12:C18)</f>
        <v>11524</v>
      </c>
      <c r="D19" s="429"/>
      <c r="E19" s="429">
        <f>SUM(E12:E18)</f>
        <v>0</v>
      </c>
      <c r="F19" s="442">
        <f>SUM(F12:F18)</f>
        <v>11524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833</v>
      </c>
      <c r="B20" s="40"/>
      <c r="C20" s="429"/>
      <c r="D20" s="429"/>
      <c r="E20" s="429"/>
      <c r="F20" s="442"/>
    </row>
    <row r="21" spans="1:6" ht="12.75">
      <c r="A21" s="36">
        <v>1</v>
      </c>
      <c r="B21" s="40"/>
      <c r="C21" s="441"/>
      <c r="D21" s="575"/>
      <c r="E21" s="441"/>
      <c r="F21" s="443">
        <f>C21-E21</f>
        <v>0</v>
      </c>
    </row>
    <row r="22" spans="1:16" ht="15" customHeight="1">
      <c r="A22" s="38" t="s">
        <v>582</v>
      </c>
      <c r="B22" s="39" t="s">
        <v>834</v>
      </c>
      <c r="C22" s="429">
        <f>SUM(C21:C21)</f>
        <v>0</v>
      </c>
      <c r="D22" s="429"/>
      <c r="E22" s="429">
        <f>SUM(E21:E21)</f>
        <v>0</v>
      </c>
      <c r="F22" s="442">
        <f>SUM(F21:F21)</f>
        <v>0</v>
      </c>
      <c r="G22" s="516"/>
      <c r="H22" s="516"/>
      <c r="I22" s="516"/>
      <c r="J22" s="516"/>
      <c r="K22" s="516"/>
      <c r="L22" s="516"/>
      <c r="M22" s="516"/>
      <c r="N22" s="516"/>
      <c r="O22" s="516"/>
      <c r="P22" s="516"/>
    </row>
    <row r="23" spans="1:6" ht="12.75" customHeight="1">
      <c r="A23" s="36" t="s">
        <v>835</v>
      </c>
      <c r="B23" s="40"/>
      <c r="C23" s="429"/>
      <c r="D23" s="429"/>
      <c r="E23" s="429"/>
      <c r="F23" s="442"/>
    </row>
    <row r="24" spans="1:6" ht="12.75">
      <c r="A24" s="36" t="s">
        <v>876</v>
      </c>
      <c r="B24" s="37"/>
      <c r="C24" s="441">
        <v>183</v>
      </c>
      <c r="D24" s="575">
        <v>0.25</v>
      </c>
      <c r="E24" s="441"/>
      <c r="F24" s="443">
        <f>C24-E24</f>
        <v>183</v>
      </c>
    </row>
    <row r="25" spans="1:6" ht="25.5">
      <c r="A25" s="36" t="s">
        <v>877</v>
      </c>
      <c r="B25" s="37"/>
      <c r="C25" s="441">
        <v>11452</v>
      </c>
      <c r="D25" s="575">
        <v>0.2488</v>
      </c>
      <c r="E25" s="441"/>
      <c r="F25" s="443">
        <f>C25-E25</f>
        <v>11452</v>
      </c>
    </row>
    <row r="26" spans="1:16" ht="12" customHeight="1">
      <c r="A26" s="38" t="s">
        <v>601</v>
      </c>
      <c r="B26" s="39" t="s">
        <v>836</v>
      </c>
      <c r="C26" s="429">
        <f>SUM(C24:C25)</f>
        <v>11635</v>
      </c>
      <c r="D26" s="429"/>
      <c r="E26" s="429">
        <f>SUM(E24:E24)</f>
        <v>0</v>
      </c>
      <c r="F26" s="442">
        <f>SUM(F24:F25)</f>
        <v>11635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8.75" customHeight="1">
      <c r="A27" s="36" t="s">
        <v>837</v>
      </c>
      <c r="B27" s="40"/>
      <c r="C27" s="429"/>
      <c r="D27" s="429"/>
      <c r="E27" s="429"/>
      <c r="F27" s="442"/>
    </row>
    <row r="28" spans="1:6" ht="12.75">
      <c r="A28" s="36" t="s">
        <v>878</v>
      </c>
      <c r="B28" s="37"/>
      <c r="C28" s="441">
        <v>2</v>
      </c>
      <c r="D28" s="575">
        <v>0.0678</v>
      </c>
      <c r="E28" s="441"/>
      <c r="F28" s="443">
        <f aca="true" t="shared" si="1" ref="F28:F38">C28-E28</f>
        <v>2</v>
      </c>
    </row>
    <row r="29" spans="1:6" ht="12.75">
      <c r="A29" s="36" t="s">
        <v>879</v>
      </c>
      <c r="B29" s="37"/>
      <c r="C29" s="441">
        <v>6</v>
      </c>
      <c r="D29" s="575">
        <v>0.057</v>
      </c>
      <c r="E29" s="441">
        <v>6</v>
      </c>
      <c r="F29" s="443">
        <f t="shared" si="1"/>
        <v>0</v>
      </c>
    </row>
    <row r="30" spans="1:6" ht="12.75">
      <c r="A30" s="36" t="s">
        <v>880</v>
      </c>
      <c r="B30" s="37"/>
      <c r="C30" s="441">
        <v>0</v>
      </c>
      <c r="D30" s="575">
        <v>0.0052</v>
      </c>
      <c r="E30" s="441"/>
      <c r="F30" s="443">
        <f t="shared" si="1"/>
        <v>0</v>
      </c>
    </row>
    <row r="31" spans="1:6" ht="12.75">
      <c r="A31" s="36" t="s">
        <v>881</v>
      </c>
      <c r="B31" s="37"/>
      <c r="C31" s="441">
        <v>1</v>
      </c>
      <c r="D31" s="575">
        <v>0.0017</v>
      </c>
      <c r="E31" s="441"/>
      <c r="F31" s="443">
        <f t="shared" si="1"/>
        <v>1</v>
      </c>
    </row>
    <row r="32" spans="1:6" ht="12.75">
      <c r="A32" s="36" t="s">
        <v>882</v>
      </c>
      <c r="B32" s="37"/>
      <c r="C32" s="441">
        <v>120</v>
      </c>
      <c r="D32" s="575">
        <v>0.03</v>
      </c>
      <c r="E32" s="441"/>
      <c r="F32" s="443">
        <f t="shared" si="1"/>
        <v>120</v>
      </c>
    </row>
    <row r="33" spans="1:6" ht="12.75">
      <c r="A33" s="36" t="s">
        <v>883</v>
      </c>
      <c r="B33" s="37"/>
      <c r="C33" s="441">
        <v>4</v>
      </c>
      <c r="D33" s="575">
        <v>0</v>
      </c>
      <c r="E33" s="441"/>
      <c r="F33" s="443">
        <f t="shared" si="1"/>
        <v>4</v>
      </c>
    </row>
    <row r="34" spans="1:6" ht="12.75">
      <c r="A34" s="36" t="s">
        <v>884</v>
      </c>
      <c r="B34" s="37"/>
      <c r="C34" s="441">
        <v>3</v>
      </c>
      <c r="D34" s="575">
        <v>0.191</v>
      </c>
      <c r="E34" s="441"/>
      <c r="F34" s="443">
        <f t="shared" si="1"/>
        <v>3</v>
      </c>
    </row>
    <row r="35" spans="1:6" ht="12" customHeight="1">
      <c r="A35" s="36" t="s">
        <v>885</v>
      </c>
      <c r="B35" s="37"/>
      <c r="C35" s="441">
        <v>1</v>
      </c>
      <c r="D35" s="575">
        <v>0.25</v>
      </c>
      <c r="E35" s="441"/>
      <c r="F35" s="443">
        <f t="shared" si="1"/>
        <v>1</v>
      </c>
    </row>
    <row r="36" spans="1:6" ht="12.75">
      <c r="A36" s="36" t="s">
        <v>886</v>
      </c>
      <c r="B36" s="37"/>
      <c r="C36" s="441">
        <v>1</v>
      </c>
      <c r="D36" s="575">
        <v>0</v>
      </c>
      <c r="E36" s="441"/>
      <c r="F36" s="443">
        <f t="shared" si="1"/>
        <v>1</v>
      </c>
    </row>
    <row r="37" spans="1:16" ht="12" customHeight="1">
      <c r="A37" s="36" t="s">
        <v>887</v>
      </c>
      <c r="B37" s="37"/>
      <c r="C37" s="441">
        <v>30</v>
      </c>
      <c r="D37" s="575">
        <v>0</v>
      </c>
      <c r="E37" s="576"/>
      <c r="F37" s="443">
        <f t="shared" si="1"/>
        <v>30</v>
      </c>
      <c r="G37" s="516"/>
      <c r="H37" s="516"/>
      <c r="I37" s="516"/>
      <c r="J37" s="516"/>
      <c r="K37" s="516"/>
      <c r="L37" s="516"/>
      <c r="M37" s="516"/>
      <c r="N37" s="516"/>
      <c r="O37" s="516"/>
      <c r="P37" s="516"/>
    </row>
    <row r="38" spans="1:6" ht="15" customHeight="1">
      <c r="A38" s="36" t="s">
        <v>888</v>
      </c>
      <c r="B38" s="37"/>
      <c r="C38" s="441">
        <v>3</v>
      </c>
      <c r="D38" s="575">
        <v>0.262</v>
      </c>
      <c r="E38" s="576"/>
      <c r="F38" s="443">
        <f t="shared" si="1"/>
        <v>3</v>
      </c>
    </row>
    <row r="39" spans="1:6" ht="12.75">
      <c r="A39" s="36" t="s">
        <v>889</v>
      </c>
      <c r="B39" s="37"/>
      <c r="C39" s="441">
        <v>274</v>
      </c>
      <c r="D39" s="575">
        <v>0.1163</v>
      </c>
      <c r="E39" s="441">
        <v>274</v>
      </c>
      <c r="F39" s="443">
        <f>C39-E39</f>
        <v>0</v>
      </c>
    </row>
    <row r="40" spans="1:6" ht="12.75">
      <c r="A40" s="36" t="s">
        <v>890</v>
      </c>
      <c r="B40" s="37"/>
      <c r="C40" s="441">
        <v>1311</v>
      </c>
      <c r="D40" s="575">
        <v>1</v>
      </c>
      <c r="E40" s="441"/>
      <c r="F40" s="443">
        <f>C40-E40</f>
        <v>1311</v>
      </c>
    </row>
    <row r="41" spans="1:6" ht="12.75">
      <c r="A41" s="36" t="s">
        <v>891</v>
      </c>
      <c r="B41" s="37"/>
      <c r="C41" s="441">
        <v>2279</v>
      </c>
      <c r="D41" s="575">
        <v>0.25</v>
      </c>
      <c r="E41" s="441"/>
      <c r="F41" s="443">
        <f>C41-E41</f>
        <v>2279</v>
      </c>
    </row>
    <row r="42" spans="1:6" ht="15.75" customHeight="1">
      <c r="A42" s="38" t="s">
        <v>838</v>
      </c>
      <c r="B42" s="39" t="s">
        <v>839</v>
      </c>
      <c r="C42" s="429">
        <f>SUM(C28:C41)</f>
        <v>4035</v>
      </c>
      <c r="D42" s="577"/>
      <c r="E42" s="429">
        <f>SUM(E28:E40)</f>
        <v>280</v>
      </c>
      <c r="F42" s="442">
        <f>SUM(F28:F41)</f>
        <v>3755</v>
      </c>
    </row>
    <row r="43" spans="1:6" ht="13.5">
      <c r="A43" s="41" t="s">
        <v>840</v>
      </c>
      <c r="B43" s="39" t="s">
        <v>841</v>
      </c>
      <c r="C43" s="429">
        <f>C42+C26+C19</f>
        <v>27194</v>
      </c>
      <c r="D43" s="577"/>
      <c r="E43" s="429">
        <f>E42+E27+E22</f>
        <v>280</v>
      </c>
      <c r="F43" s="442">
        <f>F42+F27+F22+F26+F19</f>
        <v>26914</v>
      </c>
    </row>
    <row r="44" spans="1:6" ht="12.75">
      <c r="A44" s="34" t="s">
        <v>842</v>
      </c>
      <c r="B44" s="39"/>
      <c r="C44" s="429"/>
      <c r="D44" s="577"/>
      <c r="E44" s="429"/>
      <c r="F44" s="442"/>
    </row>
    <row r="45" spans="1:6" ht="12.75">
      <c r="A45" s="36" t="s">
        <v>830</v>
      </c>
      <c r="B45" s="40"/>
      <c r="C45" s="429"/>
      <c r="D45" s="577"/>
      <c r="E45" s="429"/>
      <c r="F45" s="442"/>
    </row>
    <row r="46" spans="1:6" ht="12.75">
      <c r="A46" s="36">
        <v>1</v>
      </c>
      <c r="B46" s="40"/>
      <c r="C46" s="441"/>
      <c r="D46" s="575"/>
      <c r="E46" s="441"/>
      <c r="F46" s="443">
        <f>C46-E46</f>
        <v>0</v>
      </c>
    </row>
    <row r="47" spans="1:6" ht="12.75">
      <c r="A47" s="36" t="s">
        <v>831</v>
      </c>
      <c r="B47" s="40"/>
      <c r="C47" s="441"/>
      <c r="D47" s="575"/>
      <c r="E47" s="441"/>
      <c r="F47" s="443">
        <f>C47-E47</f>
        <v>0</v>
      </c>
    </row>
    <row r="48" spans="1:6" ht="13.5">
      <c r="A48" s="38" t="s">
        <v>565</v>
      </c>
      <c r="B48" s="39" t="s">
        <v>843</v>
      </c>
      <c r="C48" s="429">
        <f>SUM(C46:C47)</f>
        <v>0</v>
      </c>
      <c r="D48" s="577"/>
      <c r="E48" s="429">
        <f>SUM(E46:E47)</f>
        <v>0</v>
      </c>
      <c r="F48" s="442">
        <f>SUM(F46:F47)</f>
        <v>0</v>
      </c>
    </row>
    <row r="49" spans="1:6" ht="12.75">
      <c r="A49" s="36" t="s">
        <v>833</v>
      </c>
      <c r="B49" s="40"/>
      <c r="C49" s="429"/>
      <c r="D49" s="577"/>
      <c r="E49" s="429"/>
      <c r="F49" s="442"/>
    </row>
    <row r="50" spans="1:6" ht="12.75">
      <c r="A50" s="36" t="s">
        <v>544</v>
      </c>
      <c r="B50" s="40"/>
      <c r="C50" s="441"/>
      <c r="D50" s="575"/>
      <c r="E50" s="441"/>
      <c r="F50" s="443">
        <f>C50-E50</f>
        <v>0</v>
      </c>
    </row>
    <row r="51" spans="1:6" ht="12" customHeight="1">
      <c r="A51" s="36" t="s">
        <v>547</v>
      </c>
      <c r="B51" s="40"/>
      <c r="C51" s="441"/>
      <c r="D51" s="575"/>
      <c r="E51" s="441"/>
      <c r="F51" s="443">
        <f>C51-E51</f>
        <v>0</v>
      </c>
    </row>
    <row r="52" spans="1:6" ht="13.5">
      <c r="A52" s="38" t="s">
        <v>582</v>
      </c>
      <c r="B52" s="39" t="s">
        <v>844</v>
      </c>
      <c r="C52" s="429">
        <f>SUM(C50:C51)</f>
        <v>0</v>
      </c>
      <c r="D52" s="577"/>
      <c r="E52" s="429">
        <f>SUM(E50:E51)</f>
        <v>0</v>
      </c>
      <c r="F52" s="442">
        <f>SUM(F50:F51)</f>
        <v>0</v>
      </c>
    </row>
    <row r="53" spans="1:6" ht="12.75">
      <c r="A53" s="36" t="s">
        <v>835</v>
      </c>
      <c r="B53" s="40"/>
      <c r="C53" s="429"/>
      <c r="D53" s="577"/>
      <c r="E53" s="429"/>
      <c r="F53" s="442"/>
    </row>
    <row r="54" spans="1:6" ht="12.75">
      <c r="A54" s="36" t="s">
        <v>544</v>
      </c>
      <c r="B54" s="40"/>
      <c r="C54" s="441"/>
      <c r="D54" s="575"/>
      <c r="E54" s="441"/>
      <c r="F54" s="443">
        <f>C54-E54</f>
        <v>0</v>
      </c>
    </row>
    <row r="55" spans="1:6" ht="12.75">
      <c r="A55" s="36" t="s">
        <v>547</v>
      </c>
      <c r="B55" s="40"/>
      <c r="C55" s="441"/>
      <c r="D55" s="575"/>
      <c r="E55" s="441"/>
      <c r="F55" s="443">
        <f>C55-E55</f>
        <v>0</v>
      </c>
    </row>
    <row r="56" spans="1:6" ht="12" customHeight="1">
      <c r="A56" s="38" t="s">
        <v>601</v>
      </c>
      <c r="B56" s="39" t="s">
        <v>845</v>
      </c>
      <c r="C56" s="429">
        <f>SUM(C54:C55)</f>
        <v>0</v>
      </c>
      <c r="D56" s="577"/>
      <c r="E56" s="429">
        <f>SUM(E54:E55)</f>
        <v>0</v>
      </c>
      <c r="F56" s="442">
        <f>SUM(F54:F55)</f>
        <v>0</v>
      </c>
    </row>
    <row r="57" spans="1:6" ht="12.75">
      <c r="A57" s="36" t="s">
        <v>837</v>
      </c>
      <c r="B57" s="40"/>
      <c r="C57" s="429"/>
      <c r="D57" s="577"/>
      <c r="E57" s="429"/>
      <c r="F57" s="442"/>
    </row>
    <row r="58" spans="1:16" ht="11.25" customHeight="1">
      <c r="A58" s="36">
        <v>1</v>
      </c>
      <c r="B58" s="37"/>
      <c r="C58" s="441"/>
      <c r="D58" s="575"/>
      <c r="E58" s="441"/>
      <c r="F58" s="443">
        <f>C58-E58</f>
        <v>0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5" customHeight="1">
      <c r="A59" s="36" t="s">
        <v>547</v>
      </c>
      <c r="B59" s="40"/>
      <c r="C59" s="441"/>
      <c r="D59" s="575"/>
      <c r="E59" s="441"/>
      <c r="F59" s="443">
        <f>C59-E59</f>
        <v>0</v>
      </c>
    </row>
    <row r="60" spans="1:6" ht="13.5">
      <c r="A60" s="38" t="s">
        <v>838</v>
      </c>
      <c r="B60" s="39" t="s">
        <v>846</v>
      </c>
      <c r="C60" s="429">
        <f>SUM(C58:C59)</f>
        <v>0</v>
      </c>
      <c r="D60" s="577"/>
      <c r="E60" s="429">
        <f>SUM(E58:E59)</f>
        <v>0</v>
      </c>
      <c r="F60" s="442">
        <f>SUM(F58:F59)</f>
        <v>0</v>
      </c>
    </row>
    <row r="61" spans="1:6" ht="13.5">
      <c r="A61" s="41" t="s">
        <v>847</v>
      </c>
      <c r="B61" s="39" t="s">
        <v>848</v>
      </c>
      <c r="C61" s="429">
        <f>C60+C56+C52+C48</f>
        <v>0</v>
      </c>
      <c r="D61" s="577"/>
      <c r="E61" s="429">
        <f>E60+E56+E52+E48</f>
        <v>0</v>
      </c>
      <c r="F61" s="442">
        <f>F60+F56+F52+F48</f>
        <v>0</v>
      </c>
    </row>
    <row r="62" spans="1:6" ht="19.5" customHeight="1">
      <c r="A62" s="42"/>
      <c r="B62" s="43"/>
      <c r="C62" s="44"/>
      <c r="D62" s="44"/>
      <c r="E62" s="44"/>
      <c r="F62" s="44"/>
    </row>
    <row r="63" spans="1:6" ht="12.75">
      <c r="A63" s="452" t="s">
        <v>892</v>
      </c>
      <c r="B63" s="453"/>
      <c r="C63" s="634" t="s">
        <v>849</v>
      </c>
      <c r="D63" s="634"/>
      <c r="E63" s="634"/>
      <c r="F63" s="634"/>
    </row>
    <row r="64" spans="1:6" ht="12.75">
      <c r="A64" s="517"/>
      <c r="B64" s="518"/>
      <c r="C64" s="517" t="s">
        <v>866</v>
      </c>
      <c r="D64" s="517"/>
      <c r="E64" s="517"/>
      <c r="F64" s="517"/>
    </row>
    <row r="65" spans="1:6" ht="12.75">
      <c r="A65" s="517"/>
      <c r="B65" s="518"/>
      <c r="C65" s="634" t="s">
        <v>857</v>
      </c>
      <c r="D65" s="634"/>
      <c r="E65" s="634"/>
      <c r="F65" s="634"/>
    </row>
    <row r="66" spans="3:5" ht="12.75">
      <c r="C66" s="517" t="s">
        <v>867</v>
      </c>
      <c r="E66" s="517"/>
    </row>
  </sheetData>
  <sheetProtection/>
  <mergeCells count="4">
    <mergeCell ref="B5:D5"/>
    <mergeCell ref="B6:C6"/>
    <mergeCell ref="C65:F65"/>
    <mergeCell ref="C63:F6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F59 C46:F47 C50:F51 C54:F55 C37:D38 F37:F38 C39:F41 C12:F18 C28:F36 C24:F25 C21:F2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2013-02-26T13:16:33Z</cp:lastPrinted>
  <dcterms:created xsi:type="dcterms:W3CDTF">2000-06-29T12:02:40Z</dcterms:created>
  <dcterms:modified xsi:type="dcterms:W3CDTF">2013-02-26T13:19:02Z</dcterms:modified>
  <cp:category/>
  <cp:version/>
  <cp:contentType/>
  <cp:contentStatus/>
</cp:coreProperties>
</file>